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4"/>
  </bookViews>
  <sheets>
    <sheet name="Usmernenie" sheetId="1" r:id="rId1"/>
    <sheet name="Príklady" sheetId="2" r:id="rId2"/>
    <sheet name="Príjmy" sheetId="3" r:id="rId3"/>
    <sheet name="Doklady" sheetId="4" r:id="rId4"/>
    <sheet name="Spolu" sheetId="5" r:id="rId5"/>
    <sheet name="Adr" sheetId="6" state="hidden" r:id="rId6"/>
    <sheet name="FP" sheetId="7" state="hidden" r:id="rId7"/>
    <sheet name="Cis" sheetId="8" state="hidden" r:id="rId8"/>
    <sheet name="Avízo - výnosy" sheetId="9" r:id="rId9"/>
    <sheet name="Avízo - vratka" sheetId="10" r:id="rId10"/>
    <sheet name="Skratky" sheetId="11" r:id="rId11"/>
  </sheets>
  <definedNames>
    <definedName name="_xlnm.Print_Area" localSheetId="9">'Avízo - vratka'!$A$1:$C$24</definedName>
    <definedName name="_xlnm.Print_Area" localSheetId="8">'Avízo - výnosy'!$A$1:$C$23</definedName>
    <definedName name="_xlnm.Print_Area" localSheetId="2">'Príjmy'!$A$1:$D$17</definedName>
    <definedName name="_xlnm.Print_Titles" localSheetId="1">'Príklady'!$7:$7</definedName>
    <definedName name="_xlnm.Print_Area" localSheetId="10">'Skratky'!$A$1:$B$58</definedName>
    <definedName name="_xlnm.Print_Area" localSheetId="4">'Spolu'!$A$1:$I$129</definedName>
    <definedName name="_xlnm.Print_Titles" localSheetId="4">'Spolu'!$52:$52</definedName>
    <definedName name="_xlnm.Print_Area" localSheetId="0">'Usmernenie'!$A$1:$A$137</definedName>
    <definedName name="_xlfn_IFERROR">#N/A</definedName>
    <definedName name="_xlfn_SUMIFS">#N/A</definedName>
    <definedName name="Excel_BuiltIn_Print_Area" localSheetId="0">'Usmernenie'!$A$1:$A$137</definedName>
    <definedName name="Excel_BuiltIn_Print_Titles" localSheetId="1">'Príklady'!$7:$7</definedName>
    <definedName name="Excel_BuiltIn_Print_Area" localSheetId="2">'Príjmy'!$A$1:$D$17</definedName>
    <definedName name="Excel_BuiltIn_Print_Area" localSheetId="4">'Spolu'!$A$1:$I$129</definedName>
    <definedName name="Excel_BuiltIn_Print_Titles" localSheetId="4">'Spolu'!$52:$52</definedName>
    <definedName name="Excel_BuiltIn_Print_Area" localSheetId="8">'Avízo - výnosy'!$A$1:$C$23</definedName>
    <definedName name="Excel_BuiltIn_Print_Area" localSheetId="9">'Avízo - vratka'!$A$1:$C$24</definedName>
    <definedName name="Excel_BuiltIn_Print_Area" localSheetId="10">'Skratky'!$A$1:$B$58</definedName>
    <definedName name="_xlfn.SUMIFS" hidden="1">#NAME?</definedName>
    <definedName name="_xlfn.IFERROR" hidden="1">#NAME?</definedName>
  </definedNames>
  <calcPr fullCalcOnLoad="1"/>
</workbook>
</file>

<file path=xl/comments2.xml><?xml version="1.0" encoding="utf-8"?>
<comments xmlns="http://schemas.openxmlformats.org/spreadsheetml/2006/main">
  <authors>
    <author> </author>
  </authors>
  <commentList>
    <comment ref="A4" authorId="0">
      <text>
        <r>
          <rPr>
            <sz val="8"/>
            <color indexed="8"/>
            <rFont val="Tahoma"/>
            <family val="2"/>
          </rPr>
          <t xml:space="preserve">Vybrať z rozbaľovacieho zoznamu
</t>
        </r>
      </text>
    </comment>
    <comment ref="A7" authorId="0">
      <text>
        <r>
          <rPr>
            <b/>
            <sz val="8"/>
            <color indexed="8"/>
            <rFont val="Tahoma"/>
            <family val="2"/>
          </rPr>
          <t xml:space="preserve">Účel úhrady
</t>
        </r>
        <r>
          <rPr>
            <sz val="8"/>
            <color indexed="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
            <rFont val="Tahoma"/>
            <family val="2"/>
          </rPr>
          <t xml:space="preserve">Interné číslo účtovného dokladu
</t>
        </r>
        <r>
          <rPr>
            <sz val="8"/>
            <color indexed="8"/>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
            <rFont val="Tahoma"/>
            <family val="2"/>
          </rPr>
          <t xml:space="preserve">Číslo originálneho (externého) účtovného dokladu
</t>
        </r>
        <r>
          <rPr>
            <sz val="8"/>
            <color indexed="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text>
        <r>
          <rPr>
            <b/>
            <sz val="8"/>
            <color indexed="8"/>
            <rFont val="Tahoma"/>
            <family val="2"/>
          </rPr>
          <t xml:space="preserve">Dátum skutočnej úhrady účtovného dokladu
</t>
        </r>
        <r>
          <rPr>
            <sz val="8"/>
            <color indexed="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
            <rFont val="Tahoma"/>
            <family val="2"/>
          </rPr>
          <t xml:space="preserve">Popis úhrady
</t>
        </r>
        <r>
          <rPr>
            <sz val="8"/>
            <color indexed="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0">
      <text>
        <r>
          <rPr>
            <b/>
            <sz val="8"/>
            <color indexed="8"/>
            <rFont val="Segoe UI"/>
            <family val="2"/>
          </rPr>
          <t xml:space="preserve">IČO dodávateľa plnenia
</t>
        </r>
        <r>
          <rPr>
            <sz val="8"/>
            <color indexed="8"/>
            <rFont val="Segoe UI"/>
            <family val="2"/>
          </rPr>
          <t xml:space="preserve">
Uviesť IČO dodávateľa.
V prípade zahraničného dodávateľa, ktorý nemá IČO, ostáva bunka nevyplnená.
</t>
        </r>
      </text>
    </comment>
    <comment ref="G7" authorId="0">
      <text>
        <r>
          <rPr>
            <b/>
            <sz val="8"/>
            <color indexed="8"/>
            <rFont val="Tahoma"/>
            <family val="2"/>
          </rPr>
          <t xml:space="preserve">Dodávateľ plnenia
</t>
        </r>
        <r>
          <rPr>
            <sz val="8"/>
            <color indexed="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text>
        <r>
          <rPr>
            <b/>
            <sz val="8"/>
            <color indexed="8"/>
            <rFont val="Tahoma"/>
            <family val="2"/>
          </rPr>
          <t xml:space="preserve">Skutočne uhradená suma
(uhradená alebo refundovaná zo samostatného bankového účtu)
</t>
        </r>
        <r>
          <rPr>
            <sz val="8"/>
            <color indexed="8"/>
            <rFont val="Tahoma"/>
            <family val="2"/>
          </rPr>
          <t xml:space="preserve">
Uviesť skutočne uhradenú sumu s presnosťou na dve desatinné miesta. Sumy je potrebné uvádzať presne (ako na faktúre), nielen približne.</t>
        </r>
      </text>
    </comment>
    <comment ref="I7" authorId="0">
      <text>
        <r>
          <rPr>
            <b/>
            <sz val="8"/>
            <color indexed="8"/>
            <rFont val="Tahoma"/>
            <family val="2"/>
          </rPr>
          <t xml:space="preserve">Analytický kód
</t>
        </r>
        <r>
          <rPr>
            <sz val="8"/>
            <color indexed="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
            <rFont val="Tahoma"/>
            <family val="2"/>
          </rPr>
          <t xml:space="preserve">TOTO SA NETÝKA:
</t>
        </r>
        <r>
          <rPr>
            <sz val="8"/>
            <color indexed="8"/>
            <rFont val="Tahoma"/>
            <family val="2"/>
          </rPr>
          <t>1. Príspevku uznanému športu
2. Príspevku športovcom top-tímov
3. Príspevkov SOV a SPV</t>
        </r>
      </text>
    </comment>
  </commentList>
</comments>
</file>

<file path=xl/comments4.xml><?xml version="1.0" encoding="utf-8"?>
<comments xmlns="http://schemas.openxmlformats.org/spreadsheetml/2006/main">
  <authors>
    <author> </author>
  </authors>
  <commentList>
    <comment ref="A104" authorId="0">
      <text>
        <r>
          <rPr>
            <b/>
            <sz val="8"/>
            <color indexed="8"/>
            <rFont val="Tahoma"/>
            <family val="2"/>
          </rPr>
          <t xml:space="preserve">Účel úhrady
</t>
        </r>
        <r>
          <rPr>
            <sz val="8"/>
            <color indexed="8"/>
            <rFont val="Tahoma"/>
            <family val="2"/>
          </rPr>
          <t xml:space="preserve">Vybrať z rozbaľovacieho zoznamu, inak formulár nebude správne vyhodnocovať vyúčtovanie.
POZOR:
Doklady vkladať v poradí jednotlivých účelov a v rámci účelov podľa Popisu úhrady Doklady nevkladať podľa dátumu úhrady, ani podľa abecedy.
</t>
        </r>
      </text>
    </comment>
    <comment ref="B104" authorId="0">
      <text>
        <r>
          <rPr>
            <b/>
            <sz val="8"/>
            <color indexed="8"/>
            <rFont val="Tahoma"/>
            <family val="2"/>
          </rPr>
          <t xml:space="preserve">Interné číslo účtovného dokladu
</t>
        </r>
        <r>
          <rPr>
            <sz val="8"/>
            <color indexed="8"/>
            <rFont val="Tahoma"/>
            <family val="2"/>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
            <rFont val="Tahoma"/>
            <family val="2"/>
          </rPr>
          <t xml:space="preserve">Číslo originálneho (externého) účtovného dokladu
</t>
        </r>
        <r>
          <rPr>
            <sz val="8"/>
            <color indexed="8"/>
            <rFont val="Tahoma"/>
            <family val="2"/>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text>
        <r>
          <rPr>
            <b/>
            <sz val="8"/>
            <color indexed="8"/>
            <rFont val="Tahoma"/>
            <family val="2"/>
          </rPr>
          <t xml:space="preserve">Dátum skutočnej úhrady účtovného dokladu
</t>
        </r>
        <r>
          <rPr>
            <sz val="8"/>
            <color indexed="8"/>
            <rFont val="Tahoma"/>
            <family val="2"/>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
            <rFont val="Tahoma"/>
            <family val="2"/>
          </rPr>
          <t xml:space="preserve">Popis úhrady
</t>
        </r>
        <r>
          <rPr>
            <sz val="8"/>
            <color indexed="8"/>
            <rFont val="Tahoma"/>
            <family val="2"/>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31.12.2021.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6/2021),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0">
      <text>
        <r>
          <rPr>
            <b/>
            <sz val="9"/>
            <color indexed="8"/>
            <rFont val="Segoe UI"/>
            <family val="2"/>
          </rPr>
          <t xml:space="preserve">IČO dodávateľa plnenia
</t>
        </r>
        <r>
          <rPr>
            <sz val="9"/>
            <color indexed="8"/>
            <rFont val="Segoe UI"/>
            <family val="2"/>
          </rPr>
          <t xml:space="preserve">
Uviesť IČO dodávateľa.
V prípade zahraničného dodávateľa, ktorý nemá IČO, ostáva bunka nevyplnená.
</t>
        </r>
      </text>
    </comment>
    <comment ref="G104" authorId="0">
      <text>
        <r>
          <rPr>
            <b/>
            <sz val="8"/>
            <color indexed="8"/>
            <rFont val="Tahoma"/>
            <family val="2"/>
          </rPr>
          <t xml:space="preserve">Dodávateľ plnenia
</t>
        </r>
        <r>
          <rPr>
            <sz val="8"/>
            <color indexed="8"/>
            <rFont val="Tahoma"/>
            <family val="2"/>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color indexed="8"/>
            <rFont val="Tahoma"/>
            <family val="2"/>
          </rPr>
          <t xml:space="preserve">Skutočne uhradená suma
</t>
        </r>
        <r>
          <rPr>
            <sz val="8"/>
            <color indexed="8"/>
            <rFont val="Tahoma"/>
            <family val="2"/>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color indexed="8"/>
            <rFont val="Tahoma"/>
            <family val="2"/>
          </rPr>
          <t xml:space="preserve">Analytický kód </t>
        </r>
        <r>
          <rPr>
            <sz val="8"/>
            <color indexed="8"/>
            <rFont val="Tahoma"/>
            <family val="2"/>
          </rPr>
          <t xml:space="preserve">(je ho potrebné vždy zadať výberom zo zoznamu)
</t>
        </r>
        <r>
          <rPr>
            <b/>
            <sz val="8"/>
            <color indexed="8"/>
            <rFont val="Tahoma"/>
            <family val="2"/>
          </rPr>
          <t xml:space="preserve">
PRE PRÍSPEVOK UZNANÉMU ŠPORTU
</t>
        </r>
        <r>
          <rPr>
            <sz val="8"/>
            <color indexed="8"/>
            <rFont val="Tahoma"/>
            <family val="2"/>
          </rPr>
          <t xml:space="preserve">1 = šport mládeže do 23 rokov (cez kluby)
2 = talentovaní športovci
3 = športová reprezentácia
4 = správa a prevádzka
5  = iné (ostatná športová činnosť, vrátane kapitálových transferov z PUŠ) 
</t>
        </r>
        <r>
          <rPr>
            <b/>
            <sz val="8"/>
            <color indexed="8"/>
            <rFont val="Tahoma"/>
            <family val="2"/>
          </rPr>
          <t xml:space="preserve">
Analytický kód
PRE OSTATNÉ FINANČNÉ PROSTRIEDKY
</t>
        </r>
        <r>
          <rPr>
            <sz val="8"/>
            <color indexed="8"/>
            <rFont val="Tahoma"/>
            <family val="2"/>
          </rPr>
          <t xml:space="preserve">10 = ostatné účely (okrem PUŠ)
99 = spolufinancovanie (výlučne iba ak bola zmluvne určená povinnosť spolufinancovania) 
</t>
        </r>
      </text>
    </comment>
  </commentList>
</comments>
</file>

<file path=xl/comments7.xml><?xml version="1.0" encoding="utf-8"?>
<comments xmlns="http://schemas.openxmlformats.org/spreadsheetml/2006/main">
  <authors>
    <author> </author>
  </authors>
  <commentList>
    <comment ref="K1" authorId="0">
      <text>
        <r>
          <rPr>
            <sz val="9"/>
            <color indexed="8"/>
            <rFont val="Tahoma"/>
            <family val="2"/>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<sst xmlns="http://schemas.openxmlformats.org/spreadsheetml/2006/main" count="4389" uniqueCount="1971">
  <si>
    <t>Usmernenie k priebežnému čerpaniu a vyúčtovaniu finančných prostriedkov poskytnutých v roku 2021</t>
  </si>
  <si>
    <t>Grafické vysvetlenie spolufinancovania (napr. 35%):</t>
  </si>
  <si>
    <t>Základné pokyny</t>
  </si>
  <si>
    <t>1. Vložiť údaje do hárkov "Príjmy" a "Doklady".</t>
  </si>
  <si>
    <t>2. Skontrolovať hárky "Doklady" a "Spolu".</t>
  </si>
  <si>
    <r>
      <rPr>
        <b/>
        <sz val="11"/>
        <rFont val="Arial"/>
        <family val="2"/>
      </rPr>
      <t xml:space="preserve">3. Po kontrole odoslať elektronickú verziu formuláru na adresu </t>
    </r>
    <r>
      <rPr>
        <b/>
        <sz val="11"/>
        <color indexed="30"/>
        <rFont val="Arial"/>
        <family val="2"/>
      </rPr>
      <t>ziadosti.sport@minedu.sk.</t>
    </r>
  </si>
  <si>
    <t>4. Vyplniť hárok  "Avízo - vratka" (len Prijímatelia, ktorí nevyčerpali celú sumu).</t>
  </si>
  <si>
    <r>
      <rPr>
        <b/>
        <sz val="11"/>
        <rFont val="Arial"/>
        <family val="2"/>
      </rPr>
      <t>5. Vytlačiť hárky "Spolu", "Doklady"</t>
    </r>
    <r>
      <rPr>
        <b/>
        <strike/>
        <sz val="11"/>
        <rFont val="Arial"/>
        <family val="2"/>
      </rPr>
      <t>,</t>
    </r>
    <r>
      <rPr>
        <b/>
        <sz val="11"/>
        <rFont val="Arial"/>
        <family val="2"/>
      </rPr>
      <t xml:space="preserve"> "Avízo - vratka".</t>
    </r>
  </si>
  <si>
    <t>6. Dopísať do hárku "Spolu" dátum a čas odoslania elektronickej verzie formuláru vyúčtovania.</t>
  </si>
  <si>
    <t xml:space="preserve">7. Podpísať všetky hárky štatutárnym zástupcom a kontrolórom športovej organizácie v prípade, ak je zriadený podľa  § 10 ods. 1 Zákona č. 440/2015 Z. z.  o športe a o zmene a doplnení niektorých zákonov v znení neskorších predpisov (v súlade so stanovami), prípadne podľa pokynov na hárku.   </t>
  </si>
  <si>
    <r>
      <rPr>
        <b/>
        <sz val="11"/>
        <rFont val="Arial"/>
        <family val="2"/>
      </rPr>
      <t>8. Odoslať formulár vyúčtovania (hárky "Doklady", "Spolu"</t>
    </r>
    <r>
      <rPr>
        <b/>
        <strike/>
        <sz val="11"/>
        <rFont val="Arial"/>
        <family val="2"/>
      </rPr>
      <t xml:space="preserve"> </t>
    </r>
    <r>
      <rPr>
        <b/>
        <sz val="11"/>
        <rFont val="Arial"/>
        <family val="2"/>
      </rPr>
      <t xml:space="preserve">a "Avízo - vratka") v listinnej podobe na adresu: </t>
    </r>
    <r>
      <rPr>
        <b/>
        <sz val="11"/>
        <color indexed="30"/>
        <rFont val="Arial"/>
        <family val="2"/>
      </rPr>
      <t>MŠVVaŠ SR, Sekcia športu, Stromová 1, 813 30  Bratislava.</t>
    </r>
  </si>
  <si>
    <t>Pri vypĺňaní odporúčame použiť hárok „Príklady“, v ktorom sú vysvetlené najčastejšie druhy výdavkov. Pomôže v prípade, ak si nie ste istí, ako uviesť určitý typ výdavku.</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</si>
  <si>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2021 prostriedky poskytnuté klubom v rovnakej forme a štruktúre, ako ostatné účely uvedené v zmluve (viď hárok "Príklady").
2. Príspevok poskytne formou refundácie výdavkov klubu na bankový účet klubu. V tomto prípade:
a) KLUB - NEzverejňuje priebežne prijatie a čerpanie poskytnutých prostriedkov z príspevku uznanému športu, nakoľko tieto položky sú priebežne zverejňované národným športovým zväzom,
b) NŠZ zverejňuje v hárku „Doklady“ refundované sumy klubu ako samostatné položky podľa konkrétneho účelu, pričom okrem sumy a účelu uvedie ako „Dodávateľa plnenia“ názov klubu aj konečného dodávateľa tovarov a služieb,
c) NŠZ - vyúčtovanie prostriedkov za rok 2021 voči MŠVVaŠ SR sa predkladá rovnako ako v predchádzajúcom prípade.
</t>
  </si>
  <si>
    <t>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vyúčtovanie finančných prostriedkov za rok 2021 prostriedky poskytnuté samotnému SPV a subjekty združené v SPV v rovnakej forme a štruktúre ako SPV (viď hárok "Príklady"). Podľa zmluvy na r. 2021 subjekty združené v SPV posielajú vyúčtovanie priamo MŠVVaŠ SR (nie cez SPV).</t>
  </si>
  <si>
    <t>(1) Priebežné čerpanie a vyúčtovanie príspevkov/dotácií poskytnutých zo štátneho rozpočtu v roku 2021 v oblasti športu (ďalej len "Finančných prostriedkov") sa vykonáva v termínoch a spôsobom, ktoré sú stanovené zákonom a v zmluve/dodatku k zmluve o poskytnutí Finančných prostriedkov (ďalej len „Zmluva“).</t>
  </si>
  <si>
    <t>Povinne vyúčtovaná suma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</si>
  <si>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</si>
  <si>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rPr>
        <sz val="10"/>
        <rFont val="Arial"/>
        <family val="2"/>
      </rPr>
      <t xml:space="preserve">(3) Tento formulár obsahuje údaje o sumách a účeloch Finančných prostriedkov uvedených v Zmluve o poskytnutí finančných prostriedkov Prijímateľovi, vybranému zo zoznamu. </t>
    </r>
    <r>
      <rPr>
        <b/>
        <sz val="10"/>
        <rFont val="Arial"/>
        <family val="2"/>
      </rPr>
      <t>Údaje sú aktualizované k dátumu 01.03.2021.</t>
    </r>
  </si>
  <si>
    <t>(4) Prijímateľ aktualizuje k vloženému dátumu (bunka C1 hárku "Príjmy") sumu prijatých Finančných prostriedkov, ktoré mu boli poukázané od 01.01.2021.</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</si>
  <si>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</si>
  <si>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t>(6) Formulár si uložte vo vašom počítači. V akomkoľvek hárku vypĺňate len žlté polia. V prípade nezrovnalostí alebo problémov pri vypĺňaní sa obráťte na zamestnancov sekcie športu MŠVVaŠ SR.</t>
  </si>
  <si>
    <r>
      <rPr>
        <sz val="10"/>
        <rFont val="Arial"/>
        <family val="2"/>
      </rPr>
      <t>(7) V hárku „</t>
    </r>
    <r>
      <rPr>
        <b/>
        <sz val="10"/>
        <rFont val="Arial"/>
        <family val="2"/>
      </rPr>
      <t>Doklady</t>
    </r>
    <r>
      <rPr>
        <sz val="10"/>
        <rFont val="Arial"/>
        <family val="2"/>
      </rPr>
      <t>“ vyberte zo zoznamu svoju organizáciu („Prijímateľ Finančných prostriedkov“).</t>
    </r>
  </si>
  <si>
    <r>
      <rPr>
        <sz val="10"/>
        <rFont val="Arial"/>
        <family val="2"/>
      </rP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</si>
  <si>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r>
      <rPr>
        <sz val="10"/>
        <rFont val="Arial"/>
        <family val="2"/>
      </rPr>
      <t xml:space="preserve">(9) Pri vkladaní údajov ako pomôcky </t>
    </r>
    <r>
      <rPr>
        <b/>
        <sz val="10"/>
        <rFont val="Arial"/>
        <family val="2"/>
      </rPr>
      <t>použite komentáre</t>
    </r>
    <r>
      <rPr>
        <sz val="10"/>
        <rFont val="Arial"/>
        <family val="2"/>
      </rPr>
      <t>, ktoré sa zobrazia, keď podržíte kurzor myši nad bunkami označenými malými červenými trojuholníčkami v záhlaví stĺpcov.</t>
    </r>
  </si>
  <si>
    <r>
      <rPr>
        <sz val="10"/>
        <rFont val="Arial"/>
        <family val="2"/>
      </rPr>
      <t xml:space="preserve">(10) Pri vkladaní údajov </t>
    </r>
    <r>
      <rPr>
        <b/>
        <sz val="10"/>
        <rFont val="Arial"/>
        <family val="2"/>
      </rPr>
      <t>uvádzajte plné výrazy</t>
    </r>
    <r>
      <rPr>
        <sz val="10"/>
        <rFont val="Arial"/>
        <family val="2"/>
      </rPr>
      <t xml:space="preserve">, nie skratky (napr. namiesto DPC  treba uviesť „dohoda o pracovnej činnosti“). V nevyhnutnom prípade používajte skratky podľa zoznamu v hárku </t>
    </r>
    <r>
      <rPr>
        <b/>
        <sz val="10"/>
        <rFont val="Arial"/>
        <family val="2"/>
      </rPr>
      <t>"Skratky"</t>
    </r>
    <r>
      <rPr>
        <sz val="10"/>
        <rFont val="Arial"/>
        <family val="2"/>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rPr>
      <t>, ktoré nie sú bežne zaužívané,</t>
    </r>
    <r>
      <rPr>
        <b/>
        <sz val="10"/>
        <rFont val="Arial"/>
        <family val="2"/>
      </rPr>
      <t xml:space="preserve"> vyúčtovanie sa tak stáva neprehľadným. Poskytovateľ môže vrátiť neprehľadné vyúčtovanie na prepracovanie.</t>
    </r>
  </si>
  <si>
    <r>
      <rPr>
        <sz val="10"/>
        <rFont val="Arial"/>
        <family val="2"/>
      </rPr>
      <t xml:space="preserve">(11) Pri vkladaní popisu uhradeného plnenia </t>
    </r>
    <r>
      <rPr>
        <b/>
        <sz val="10"/>
        <rFont val="Arial"/>
        <family val="2"/>
      </rPr>
      <t xml:space="preserve">vyberte z rozbaľovacieho zoznamu správnu možnosť. </t>
    </r>
    <r>
      <rPr>
        <sz val="10"/>
        <rFont val="Arial"/>
        <family val="2"/>
      </rPr>
      <t>V prípade, ak sa daná možnosť vo výbere nenachádza, zadajte voľný text (výstižný s presnou špecifikáciou plnenia).</t>
    </r>
  </si>
  <si>
    <r>
      <rPr>
        <sz val="10"/>
        <rFont val="Arial"/>
        <family val="2"/>
      </rPr>
      <t xml:space="preserve">(12) Vo vyúčtovaní Finančných prostriedkov môžu byť uvedené len doklady uhradené s dátumom od 01.01.2021 do 31.12.2021, resp. s dátumom, ktorý bol uvedený v zmluve/dodatku k zmluve o poskytnutí Finančných prostriedkov ako termín pre ich použitie. Rovnako to platí aj pre príspevky klubom a subjektom v prípade príspevku SPV, to znamená, že aj kluby aj subjekty musia použiť prostriedky v termíne od 01.01.2021 do 31.12.2021, resp. v termíne, ktorý bol uvedený v zmluve/dodatku k zmluve o poskytnutí Finančných prostriedkov. </t>
    </r>
    <r>
      <rPr>
        <b/>
        <sz val="10"/>
        <rFont val="Arial"/>
        <family val="2"/>
      </rPr>
      <t>Pri investíciách (kapitálové transfery) je nevyhnutné priložiť  k vyúčtovaniu aj kópie faktúr a kópie dokladov o ich úhrade</t>
    </r>
    <r>
      <rPr>
        <sz val="10"/>
        <rFont val="Arial"/>
        <family val="2"/>
      </rPr>
      <t>.</t>
    </r>
  </si>
  <si>
    <r>
      <rPr>
        <b/>
        <sz val="10"/>
        <color indexed="10"/>
        <rFont val="Arial"/>
        <family val="2"/>
      </rPr>
      <t xml:space="preserve">Upozornenie: </t>
    </r>
    <r>
      <rPr>
        <sz val="10"/>
        <color indexed="10"/>
        <rFont val="Arial"/>
        <family val="2"/>
      </rPr>
      <t>V prípadoch, ak podľa zmluvy/dodatku k zmluve je  umožnené čerpať finančné prostriedky, poskytnuté ako bežný transfer po 1. auguste 2021, v termíne do 31.03.2022, je to s výnimkou miezd, platov, služobných príjmov a ostatných osobných vyrovnaní a odmien vyplácaných na základe dohôd o prácach vykonávaných mimo pracovného pomeru.</t>
    </r>
  </si>
  <si>
    <t>(13) Vyúčtovávané sumy vkladajte s presnosťou na dve desatinné miesta.</t>
  </si>
  <si>
    <t>(14) V prípade inej meny ako euro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</si>
  <si>
    <t>(15) Je dôležité vyplniť všetky bunky v každom riadku. Prázdne bunky nie sú prípustné. Výnimku tvorí úvodný riadok k danej aktivite s presnou kvantifikáciou akcie/podujatia/súťaže/konferencie/školenia.</t>
  </si>
  <si>
    <r>
      <rPr>
        <sz val="10"/>
        <rFont val="Arial"/>
        <family val="2"/>
      </rP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rPr>
      <t xml:space="preserve"> 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</si>
  <si>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</si>
  <si>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rPr>
        <sz val="10"/>
        <rFont val="Arial"/>
        <family val="2"/>
      </rPr>
      <t>(18) V hárku „</t>
    </r>
    <r>
      <rPr>
        <b/>
        <sz val="10"/>
        <rFont val="Arial"/>
        <family val="2"/>
      </rPr>
      <t>Doklady</t>
    </r>
    <r>
      <rPr>
        <sz val="10"/>
        <rFont val="Arial"/>
        <family val="2"/>
      </rPr>
      <t>“ nemeňte typ ani veľkosť písma.</t>
    </r>
  </si>
  <si>
    <r>
      <rPr>
        <sz val="10"/>
        <rFont val="Arial"/>
        <family val="2"/>
      </rPr>
      <t xml:space="preserve">(19) Doklady vkladajte </t>
    </r>
    <r>
      <rPr>
        <b/>
        <sz val="10"/>
        <rFont val="Arial"/>
        <family val="2"/>
      </rPr>
      <t>podľa účelu a v rámci účelu podľa popisu uhradeného plnenia</t>
    </r>
    <r>
      <rPr>
        <sz val="10"/>
        <rFont val="Arial"/>
        <family val="2"/>
      </rPr>
      <t>.</t>
    </r>
  </si>
  <si>
    <r>
      <rPr>
        <sz val="10"/>
        <rFont val="Arial"/>
        <family val="2"/>
      </rPr>
      <t>(20) Vyúčtovacie údaje sú spracovávané a analyzované automaticky v priebehu ich vkladania a je možné prezerať ich v hárku „</t>
    </r>
    <r>
      <rPr>
        <b/>
        <sz val="10"/>
        <rFont val="Arial"/>
        <family val="2"/>
      </rPr>
      <t>Spolu</t>
    </r>
    <r>
      <rPr>
        <sz val="10"/>
        <rFont val="Arial"/>
        <family val="2"/>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rPr>
      <t xml:space="preserve">Upozornenie:
</t>
    </r>
    <r>
      <rPr>
        <b/>
        <sz val="10"/>
        <color indexed="30"/>
        <rFont val="Arial"/>
        <family val="2"/>
      </rPr>
      <t>Do hárku „Spolu“ nerobte žiadne zásahy (dôsledok nedodržania: znefunkčnenie automatického vyhodnocovania), takéto vyúčtovanie nebude akceptované.</t>
    </r>
  </si>
  <si>
    <t>(21) Pred tlačou</t>
  </si>
  <si>
    <r>
      <rPr>
        <sz val="10"/>
        <rFont val="Arial"/>
        <family val="2"/>
      </rPr>
      <t xml:space="preserve">a) nastavte počet strán, ktoré budete tlačiť </t>
    </r>
    <r>
      <rPr>
        <b/>
        <sz val="10"/>
        <rFont val="Arial"/>
        <family val="2"/>
      </rPr>
      <t>(dôsledok nedodržania: budete zbytočne tlačiť viac ako 80 strán, nakoľko automaticky je nastavená tlač všetkých 3 000 pripravených formátovaných riadkov, čo je cca 250 strán),</t>
    </r>
  </si>
  <si>
    <t>b) skontrolujte identifikačné údaje o vašej organizácii (v prípade potreby zmeny identifikačných údajov organizácie kontaktujte zamestnancov sekcie športu MŠVVaŠ SR).</t>
  </si>
  <si>
    <r>
      <rPr>
        <sz val="10"/>
        <rFont val="Arial"/>
        <family val="2"/>
      </rPr>
      <t>(22) Po vytlačení
a)</t>
    </r>
    <r>
      <rPr>
        <b/>
        <sz val="10"/>
        <rFont val="Arial"/>
        <family val="2"/>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rPr>
      <t xml:space="preserve">,
b) </t>
    </r>
    <r>
      <rPr>
        <b/>
        <sz val="10"/>
        <rFont val="Arial"/>
        <family val="2"/>
      </rPr>
      <t xml:space="preserve">bez ďalších zásahov odošlite elektronický formulár na adresu ziadosti.sport@minedu.sk,
</t>
    </r>
    <r>
      <rPr>
        <sz val="10"/>
        <rFont val="Arial"/>
        <family val="2"/>
      </rPr>
      <t xml:space="preserve">c) </t>
    </r>
    <r>
      <rPr>
        <b/>
        <sz val="10"/>
        <rFont val="Arial"/>
        <family val="2"/>
      </rPr>
      <t xml:space="preserve">odošlite vytlačený formulár predpísanou formou na predpísanú adresu.
</t>
    </r>
  </si>
  <si>
    <t>DÔLEŽITÉ UPOZORNENIA</t>
  </si>
  <si>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t>
  </si>
  <si>
    <t>V prípade Príspevku uznanému športu (poskytnutie príspevku priamo klubu) a Príspevku Slovenskému paralympijskému výboru (poskytnutie príspevku subjektom uvedeným v zmluve) nejde o poskytovanie zálohových platieb.</t>
  </si>
  <si>
    <t>POZOR:</t>
  </si>
  <si>
    <r>
      <rPr>
        <sz val="10"/>
        <rFont val="Arial"/>
        <family val="2"/>
      </rPr>
      <t xml:space="preserve">Zálohové faktúry (čiastkové úhrady) za to isté plnenie a k nim patriace vyúčtovacie faktúry  (aj nulové), </t>
    </r>
    <r>
      <rPr>
        <b/>
        <sz val="10"/>
        <rFont val="Arial"/>
        <family val="2"/>
      </rPr>
      <t>uvádzať vo vyúčtovaní v riadkoch pod sebou</t>
    </r>
    <r>
      <rPr>
        <sz val="10"/>
        <rFont val="Arial"/>
        <family val="2"/>
      </rPr>
      <t>. Rovnako pri vyúčtovaní  tuzemských a zahraničných pracovných ciest, pri ktorých je najprv poskytnutá záloha a následne k nim vykonané vyúčtovanie pracovnej cesty, treba údaje uvádzať v riadkoch pod sebou s uvedením, že ide o vyúčtovanie pracovnej cesty (doplatok</t>
    </r>
    <r>
      <rPr>
        <strike/>
        <sz val="10"/>
        <rFont val="Arial"/>
        <family val="2"/>
      </rPr>
      <t xml:space="preserve"> </t>
    </r>
    <r>
      <rPr>
        <sz val="10"/>
        <rFont val="Arial"/>
        <family val="2"/>
      </rPr>
      <t>resp. vrátenie časti zálohovej platby).</t>
    </r>
  </si>
  <si>
    <t xml:space="preserve">V prípade zúčtovania dane z pridanej hodnoty (ďalej len "DPH") uvádzať toto DPH do predloženého vyúčtovania priamo pod riadok k  príslušnému číslu interného účtovného dokladu, na ktoré je DPH viazané. </t>
  </si>
  <si>
    <t>VZOR:</t>
  </si>
  <si>
    <t>Názov: Majstrovstvá Európy v ...</t>
  </si>
  <si>
    <t>Termín: 3.9.2021</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</si>
  <si>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</si>
  <si>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</si>
  <si>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</si>
  <si>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</si>
  <si>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</si>
  <si>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</si>
  <si>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VYSVETLIVKY</t>
  </si>
  <si>
    <t>Účel úhrady (stĺpec A)</t>
  </si>
  <si>
    <t>Vybrať z rozbaľovacieho zoznamu, inak formulár nebude správne vyhodnocovať vyúčtovanie.</t>
  </si>
  <si>
    <t>Doklady vkladať v poradí jednotlivých účelov a v rámci účelov podľa Popisu uhradeného plnenia.</t>
  </si>
  <si>
    <t>Interné číslo účtovného dokladu (stĺpec B)</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</si>
  <si>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</si>
  <si>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</si>
  <si>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</si>
  <si>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</si>
  <si>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</si>
  <si>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z bankového účtu), alebo vyplatená v hotovosti (úhrada pokladničného dokladu).</t>
  </si>
  <si>
    <t>Pri refundáciách je to dátum prevodu zo samostatného účtu na refundovaný účet alebo dátum na pokladničnom doklade.</t>
  </si>
  <si>
    <t>V prípade, ak ste uhrádzali výdavky zo svojho vlastného/iného účtu a následne  previedli finančné prostriedky zo samostatného účtu na vlastný, uvádzajte dátum pôvodnej úhrady dokladu z vlastného/iného účtu.</t>
  </si>
  <si>
    <t>neuvádzať dátum zadania príkazu na úhradu,</t>
  </si>
  <si>
    <t>neuvádzať dátum splatnosti/vystavenia/zdaniteľného plnenia faktúry,</t>
  </si>
  <si>
    <t>dátum skutočnej úhrady nesmie byť neskorší ako termín použitia finančných prostriedkov</t>
  </si>
  <si>
    <t>Popis úhrady (stĺpec E)</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</si>
  <si>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</si>
  <si>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</si>
  <si>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V prípade refundácie (napr. výdavkov klubu) treba uzatvoriť zmluvu o refundácii (s daným klubom) a rozpísať použitie na konkrétne položky. </t>
  </si>
  <si>
    <t xml:space="preserve"> </t>
  </si>
  <si>
    <t>VRATKY (vrátené nevyčerpané Finančné prostriedky) neuvádzať ani kladným ani záporným číslom. Nevyčerpané Finančné prostriedky sa automaticky zobrazia v hárku "Spolu".</t>
  </si>
  <si>
    <r>
      <rPr>
        <sz val="10"/>
        <rFont val="Arial"/>
        <family val="2"/>
      </rPr>
      <t>Poskytnuté zľavy z pôvodnej ceny tovarov, služieb, storná za poplatky, dobropisy,...</t>
    </r>
    <r>
      <rPr>
        <b/>
        <sz val="10"/>
        <rFont val="Arial"/>
        <family val="2"/>
      </rPr>
      <t xml:space="preserve">uvádzajte záporným číslom. </t>
    </r>
  </si>
  <si>
    <t>IČO dodávateľa plnenia (stĺpec F)</t>
  </si>
  <si>
    <t>IČO dodávateľa plnenia zo stĺpca G.</t>
  </si>
  <si>
    <t>Dodávateľ plnenia (stĺpec G)</t>
  </si>
  <si>
    <t>Dodávateľom plnenia je</t>
  </si>
  <si>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</si>
  <si>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</si>
  <si>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 xml:space="preserve">c) v prípade, ak dodávateľom plnenia je živnostník, obchodné meno živnostníka, to znamená </t>
  </si>
  <si>
    <t>VŽDY meno a priezvisko živnostníka (NIE napr. "osoba 1") s označením "živnostník",  nakoľko ide o obchodné meno a príjem z podnikateľskej činnosti,</t>
  </si>
  <si>
    <t>d) v prípade, ak boli finančné prostriedky poskytnuté športovcovi alebo trénerovi na základe schválenej dotácie ako napr. "Ocenenie športovcov a trénerov...", je to príslušný športovec/tréner, a je potrebné uviesť jeho meno a priezvisko (NIE napr. "osoba 1"),</t>
  </si>
  <si>
    <t>e) v ostatných prípadoch je to VŽDY konečný prijímateľ finančných prostriedkov, dodávateľ podľa faktúry/pokladničného bloku, napríklad: Slovenská pošta, Slovak Telekom, Gumon a.s., Jozef Mak - podnikateľ</t>
  </si>
  <si>
    <t>Dodávateľom plnenia nemôže byť nikdy prijímateľ Finančných prostriedkov (nie zväz, nie asociácia a pod.). Ak budú finančné prostriedky poskytnuté jednej osobe viackrát počas roka, je potrebné zachovať rovnaké označenie tejto osoby v celom vyúčtovaní (napr. "osoba 1").</t>
  </si>
  <si>
    <t>Skutočne uhradená suma (stĺpec H)</t>
  </si>
  <si>
    <t>Uviesť skutočne uhradenú sumu v eurách s presnosťou na dve desatinné miesta. Sumy je potrebné uvádzať presne ako na faktúre (nielen približne).
Doplnenie: Úhradu môžete vykonať zo samostatného bankového účtu, uvedeného v Zmluve.</t>
  </si>
  <si>
    <t>Analytický kód (stĺpec I)</t>
  </si>
  <si>
    <r>
      <rPr>
        <sz val="10"/>
        <rFont val="Arial"/>
        <family val="2"/>
      </rPr>
      <t xml:space="preserve">(vybrať z rozbaľovacieho zoznamu)                                                                                                                                        Analytický kód </t>
    </r>
    <r>
      <rPr>
        <b/>
        <sz val="10"/>
        <color indexed="30"/>
        <rFont val="Arial"/>
        <family val="2"/>
      </rPr>
      <t xml:space="preserve">PRE PRÍSPEVOK UZNANÉMU ŠPORTU :
</t>
    </r>
    <r>
      <rPr>
        <sz val="10"/>
        <rFont val="Arial"/>
        <family val="2"/>
      </rPr>
      <t>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rPr>
      <t xml:space="preserve"> PRE OSTATNÉ FINANČNÉ PROSTRIEDKY :
</t>
    </r>
    <r>
      <rPr>
        <sz val="10"/>
        <rFont val="Arial"/>
        <family val="2"/>
      </rPr>
      <t xml:space="preserve">10 = ostatné účely (okrem PUŠ)
99 = spolufinancovanie (výlučne iba ak bola zmluvne určená povinnosť spolufinancovania) </t>
    </r>
  </si>
  <si>
    <r>
      <rPr>
        <b/>
        <sz val="10"/>
        <color indexed="10"/>
        <rFont val="Arial"/>
        <family val="2"/>
      </rPr>
      <t>Upozornenie:</t>
    </r>
    <r>
      <rPr>
        <sz val="10"/>
        <color indexed="10"/>
        <rFont val="Arial"/>
        <family val="2"/>
      </rPr>
      <t xml:space="preserve"> Vo formulári na vyúčtovanie príspevku uznanému športu sú zapracované ustanovenia novely zákona o športe,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Pri čerpaní/vyúčtovaní príspevku za rok 2021 je záväzná len suma bežných a kapitálových výdavkov (vrátane ich účelového určenia) a  výdavkov na správu a prevádzku - podľa § 69 ods. 5 zákona o športe, ktorá nesmie v kalendárnom roku, v ktorom bola vyhlásená krízová situácia a trvala viac ako 30 dní, prekročiť 20 % z ročných príjmov národného športového zväzu z príspevku uznanému športu. Zaradenie výdavkov do jednotlivých analytických kódov (okrem bodu 4 - správa a prevádzka) má preto len informatívny charakter.</t>
    </r>
  </si>
  <si>
    <t>Príklady vyplnenia formulára</t>
  </si>
  <si>
    <t>Priebežné čerpanie finančných prostriedkov poskytnutých zo štátneho rozpočtu v oblasti športu v roku 2021</t>
  </si>
  <si>
    <t>Prijímateľ dotácie:</t>
  </si>
  <si>
    <t>Slovenský zväz skúšobný</t>
  </si>
  <si>
    <r>
      <rPr>
        <b/>
        <sz val="8"/>
        <rFont val="Arial"/>
        <family val="2"/>
      </rPr>
      <t xml:space="preserve">Účel úhrady
</t>
    </r>
    <r>
      <rPr>
        <b/>
        <sz val="8"/>
        <color indexed="10"/>
        <rFont val="Arial"/>
        <family val="2"/>
      </rPr>
      <t>(vyberte zo zoznamu, inak automatické vyhodnocovanie nebude fungovať)</t>
    </r>
  </si>
  <si>
    <t>Interné číslo účtovného dokladu</t>
  </si>
  <si>
    <t>Číslo externého (originálneho)
účtovného dokladu</t>
  </si>
  <si>
    <t>Dátum skutočnej úhrady účtovného dokladu</t>
  </si>
  <si>
    <r>
      <rPr>
        <b/>
        <sz val="8"/>
        <rFont val="Arial"/>
        <family val="2"/>
      </rPr>
      <t xml:space="preserve">Popis úhrady
</t>
    </r>
    <r>
      <rPr>
        <b/>
        <sz val="8"/>
        <color indexed="10"/>
        <rFont val="Arial"/>
        <family val="2"/>
      </rPr>
      <t>(vyberte z rozbaľovacieho zoznamu, alebo zadajte voľný text)</t>
    </r>
  </si>
  <si>
    <t>IČO 
dodávateľa
plnenia</t>
  </si>
  <si>
    <t>Dodávateľ plnenia</t>
  </si>
  <si>
    <t>Skutočne uhradená suma
(eur)</t>
  </si>
  <si>
    <t>AK</t>
  </si>
  <si>
    <t>a - kriket - bežné výdavky</t>
  </si>
  <si>
    <t xml:space="preserve">Organizovanie podujatia
Názov podujatia: Svetový pohár v skúškach
Miesto konania: Brezno
Termín: 15. - 18.4.2021
Počet zúčastnených osôb (okrem divákov): 20
</t>
  </si>
  <si>
    <t>123/2021</t>
  </si>
  <si>
    <t>CP14-110</t>
  </si>
  <si>
    <t>počet odpracovaných hodín spolu: 100
hrubé mzdy vyplatené osobám v súvislosti s podujatím vrátane odvodov zamestnávateľa spolu (dohody, zmluvy, faktúry, a pod.) v eur</t>
  </si>
  <si>
    <t>osoba 1 - osoba 20</t>
  </si>
  <si>
    <t>124/2021</t>
  </si>
  <si>
    <t>DF 24</t>
  </si>
  <si>
    <t>náklady na ubytovanie 10 športovcov + 1 tréner</t>
  </si>
  <si>
    <t>Chata Breznovčan</t>
  </si>
  <si>
    <t>100/2021</t>
  </si>
  <si>
    <t>3020</t>
  </si>
  <si>
    <t>grafické práce na výrobe loga podujatia</t>
  </si>
  <si>
    <t>Anna Malá - PROMOTION, s.r.o.</t>
  </si>
  <si>
    <t>121/2021</t>
  </si>
  <si>
    <t>100002352</t>
  </si>
  <si>
    <t xml:space="preserve">cestovné - vlak - Bratislava - Brezno, 16 osôb </t>
  </si>
  <si>
    <t>Ján Rýchly</t>
  </si>
  <si>
    <t>125/2021</t>
  </si>
  <si>
    <t>DF 26</t>
  </si>
  <si>
    <t>stravovanie 20 osôb</t>
  </si>
  <si>
    <t>Reštaurácia "U vodníka", Brezno</t>
  </si>
  <si>
    <t>126/2021</t>
  </si>
  <si>
    <t>DF 29</t>
  </si>
  <si>
    <t>prenájom plavárne</t>
  </si>
  <si>
    <t>STARZ, Bratislava</t>
  </si>
  <si>
    <t>128/2021</t>
  </si>
  <si>
    <t>DF 30</t>
  </si>
  <si>
    <t>nákup športového oblečenia - 15 ks</t>
  </si>
  <si>
    <t>Adidas, Brezno</t>
  </si>
  <si>
    <t>Pracovná cesta
Názov: Majstrovstvá V4 v skúškach
Termín: 3.9.2021
Miesto - mesto a štát: Varšava, Poľsko
Spôsob dopravy: letecky/BUS
Počet všetkých osôb na pracovnej ceste: 6, z toho:
- športovci (+ navádzači): 1
- tréneri + rozhodcovia + vedúci výpravy + lekár + fyzioterapeut + masér + ): 1
- ostatné osoby (napr. sponzori, hostia): 4</t>
  </si>
  <si>
    <t>270/2021</t>
  </si>
  <si>
    <t>3252514</t>
  </si>
  <si>
    <t>nákup leteniek - 6 ks</t>
  </si>
  <si>
    <t>Czech Airlines</t>
  </si>
  <si>
    <t>274/2021</t>
  </si>
  <si>
    <t>D/258/2020</t>
  </si>
  <si>
    <t>materiálové zabezpečenie pretekov - nákup 4 pušiek</t>
  </si>
  <si>
    <t>Puškárstvo - Ernest Bezaj, Malinovo</t>
  </si>
  <si>
    <t>275/2021</t>
  </si>
  <si>
    <t>DF 32</t>
  </si>
  <si>
    <t>občerstvenie - 6 osôb</t>
  </si>
  <si>
    <t>Messing Catering, s.r.o., Rovinka</t>
  </si>
  <si>
    <t>280/2021</t>
  </si>
  <si>
    <t>DF 33</t>
  </si>
  <si>
    <t>ubytovanie - 2 osoby</t>
  </si>
  <si>
    <t>Jozef Karát - privát, Šaľa</t>
  </si>
  <si>
    <t>190/2021</t>
  </si>
  <si>
    <t>DF50</t>
  </si>
  <si>
    <t>prenájom miestnosti</t>
  </si>
  <si>
    <t>Double Tree Hotel, Bratislava</t>
  </si>
  <si>
    <t>250/2021</t>
  </si>
  <si>
    <t>999</t>
  </si>
  <si>
    <t>cestovné - Cerová - Trnava a späť, 3.9.2021, 2 osoby</t>
  </si>
  <si>
    <t>Železničná spoločnosť, a.s., Slovensko</t>
  </si>
  <si>
    <t>251/2021</t>
  </si>
  <si>
    <t>258963</t>
  </si>
  <si>
    <t>vecné ceny - poháre 3 ks</t>
  </si>
  <si>
    <t>Victory sport, s.r.o.</t>
  </si>
  <si>
    <t>Ostatné</t>
  </si>
  <si>
    <t>P1/V/316</t>
  </si>
  <si>
    <t>Hrubé mzdy vyplatené osobám (zamestnancom) vrátane odvodov zamestnávateľa za rok 2021
počet fyzických osôb: 5</t>
  </si>
  <si>
    <t>osoba 1, osoba 4 - 7</t>
  </si>
  <si>
    <t>J/2021-20</t>
  </si>
  <si>
    <t>258</t>
  </si>
  <si>
    <t>doplnky výživy - 21 športovcov</t>
  </si>
  <si>
    <t>Lekáreň Kozia, Bratislava</t>
  </si>
  <si>
    <t>DF2021/326</t>
  </si>
  <si>
    <t>oprava športtesteru</t>
  </si>
  <si>
    <t>TOP TREND Patrik Valo</t>
  </si>
  <si>
    <t>DF2021/193</t>
  </si>
  <si>
    <t>havarijné poistenie 1-3/2021, EČV BA 258 KK</t>
  </si>
  <si>
    <t>Uniqa poisťovňa, a.s.</t>
  </si>
  <si>
    <t>diaľničná nálepka na rok 2021</t>
  </si>
  <si>
    <t>OMV, s.r.o.</t>
  </si>
  <si>
    <t>199/2021</t>
  </si>
  <si>
    <t>32</t>
  </si>
  <si>
    <t>poštovné</t>
  </si>
  <si>
    <t>Slovenská pošta, a.s.</t>
  </si>
  <si>
    <t>3</t>
  </si>
  <si>
    <t>nájom kancelárskych priestorov 2/2021</t>
  </si>
  <si>
    <t>Slovenské združenie telesnej kultúry</t>
  </si>
  <si>
    <t>P1/V/259</t>
  </si>
  <si>
    <t>20123698752</t>
  </si>
  <si>
    <t>regenerácia, 8 športovcov, 8/2021</t>
  </si>
  <si>
    <t>SPORTMEDICAL s.r.o., Bratislava</t>
  </si>
  <si>
    <t>235/2021</t>
  </si>
  <si>
    <t>40010</t>
  </si>
  <si>
    <t>nákup materiálu - reprezentačná vlajka 1 ks</t>
  </si>
  <si>
    <t>ADAT, s.r.o.</t>
  </si>
  <si>
    <t>206/2021</t>
  </si>
  <si>
    <t>DF100/9/2020</t>
  </si>
  <si>
    <t xml:space="preserve">refundácia nákladov na základe zmluvy pre CTM Žilina: Okresné kolo v skúškach, 7.8.2021, Žilina, 43 osôb, z toho: 37 športovcov, 1 tréner, 1 strážna služba,  1 masér, 3 technickí pracovníci, úhrada nákladov za stravovanie </t>
  </si>
  <si>
    <t>Prestige catering, s.r.o.</t>
  </si>
  <si>
    <t>207/2021</t>
  </si>
  <si>
    <t>DF500</t>
  </si>
  <si>
    <t>prenájom plavárne, 4 dráhy, 8 hodín</t>
  </si>
  <si>
    <t>Mesto Žilina</t>
  </si>
  <si>
    <t>305/2021</t>
  </si>
  <si>
    <t>14</t>
  </si>
  <si>
    <t>upratovacie služby 5/2021</t>
  </si>
  <si>
    <t>Boris Dubaj - živnostník</t>
  </si>
  <si>
    <t>V-2020-3</t>
  </si>
  <si>
    <t>bankové poplatky</t>
  </si>
  <si>
    <t>SLSP, a.s.</t>
  </si>
  <si>
    <t>980</t>
  </si>
  <si>
    <t>poplatok medzinárodnej federácii za rok 2021</t>
  </si>
  <si>
    <t>Internationale Asociation .....</t>
  </si>
  <si>
    <t>5</t>
  </si>
  <si>
    <t>členský poplatok za rok 2021</t>
  </si>
  <si>
    <t>Konfederácia športových zväzov</t>
  </si>
  <si>
    <t>301/2021</t>
  </si>
  <si>
    <t>78954787</t>
  </si>
  <si>
    <t>prenájom optického kábla 3/2021</t>
  </si>
  <si>
    <t>e-Net, s.r.o.</t>
  </si>
  <si>
    <t>330/2021</t>
  </si>
  <si>
    <t>FD52</t>
  </si>
  <si>
    <t>poplatky za telefón, 7/2021</t>
  </si>
  <si>
    <t>Slovak telekom, a.s.</t>
  </si>
  <si>
    <t>V1-12</t>
  </si>
  <si>
    <t>PHM - služobné motorové vozidlo
EČV: BA 111 SA
Obdobie: 14.4. - 18.4.2021
Najazdené kilometre: 800 km</t>
  </si>
  <si>
    <t>Slovnaft, a.s. Bratislava</t>
  </si>
  <si>
    <t>25</t>
  </si>
  <si>
    <t>358</t>
  </si>
  <si>
    <t>trénerské služby 10/2021</t>
  </si>
  <si>
    <t>Ondrej Pado - živnostník</t>
  </si>
  <si>
    <t>26985235</t>
  </si>
  <si>
    <t>oprava služobného motorového vozidla, BA 222 AA</t>
  </si>
  <si>
    <t>Prvý autoservis, Bratislava</t>
  </si>
  <si>
    <t>P1/V/309</t>
  </si>
  <si>
    <t>PP46130119</t>
  </si>
  <si>
    <t>lekárske vyšetrenie - 10 športovcov</t>
  </si>
  <si>
    <t>Alpha medical a.s.</t>
  </si>
  <si>
    <t>300/2021</t>
  </si>
  <si>
    <t>256</t>
  </si>
  <si>
    <t>laboratórne vyšetrenie</t>
  </si>
  <si>
    <t>Nemocnica s poliklinikou, Prešov</t>
  </si>
  <si>
    <t>V/2021/3</t>
  </si>
  <si>
    <t>DF2020/143</t>
  </si>
  <si>
    <t>lyžiarsky servis - február 2021</t>
  </si>
  <si>
    <t>Dušan Otčenáš - Martek Sport</t>
  </si>
  <si>
    <t>ID258</t>
  </si>
  <si>
    <t>športová výstroj - tenisové rakety - 7 ks</t>
  </si>
  <si>
    <t>Sportissimo, Bratislava</t>
  </si>
  <si>
    <t>b - Sergej Bubka</t>
  </si>
  <si>
    <t>Pracovná cesta
Názov: Výcvikový tábor
Termín: 1.12.-20.12.2021
Miesto - mesto a štát: Moskva, Ruská federácia
Spôsob dopravy: LET
Počet všetkých osôb na pracovnej ceste: 2, z toho - športovci: 1
- tréner: 1</t>
  </si>
  <si>
    <t>DF2021/309</t>
  </si>
  <si>
    <t>trénerské služby - 1.12-20.12.2021</t>
  </si>
  <si>
    <t xml:space="preserve">Peter Konrád </t>
  </si>
  <si>
    <t>R/2021/11</t>
  </si>
  <si>
    <t>regenerácia</t>
  </si>
  <si>
    <t>369</t>
  </si>
  <si>
    <t>prenájom tenisového kurtu 1.2.2021</t>
  </si>
  <si>
    <t>Národné tenisové centrum, a.s.</t>
  </si>
  <si>
    <t>40/2021</t>
  </si>
  <si>
    <t>25412</t>
  </si>
  <si>
    <t>doplnky výživy</t>
  </si>
  <si>
    <t>Sunpharma, s.r.o.</t>
  </si>
  <si>
    <t>a - kriket - mikrobus</t>
  </si>
  <si>
    <t>4/2020/DU</t>
  </si>
  <si>
    <t>nákup mikrobusu, EVČ BA 111 SS (faktúra doložená v prílohe vyúčtovania)</t>
  </si>
  <si>
    <t>AUDI centrum, s.r.o.</t>
  </si>
  <si>
    <t>a - kriket - hala</t>
  </si>
  <si>
    <t>89/2021</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</si>
  <si>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</si>
  <si>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</si>
  <si>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</si>
  <si>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</si>
  <si>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Pracovná cesta                                                          Názov: Sústredenie dievčat                                             Termín: 03.-07.06.2021                                                    Miesto - mesto a štát: Košice                         Spôsob dopravy: vlak                                                        Počet všetkých osôb na pracovnej ceste: 48, z toho:
- športovci (+ navádzači): 44
- tréneri + rozhodcovia + vedúci výpravy + lekár + fyzioterapeut + masér + ): 3
- ostatné osoby (napr. sponzori, hostia): 1</t>
  </si>
  <si>
    <t>ID082</t>
  </si>
  <si>
    <t>555</t>
  </si>
  <si>
    <t>doprava, BUS, 2.7.2021, 7.6.2021, 39 osôb</t>
  </si>
  <si>
    <t>Autodoprava Charvát, Veľké Bielice</t>
  </si>
  <si>
    <t>ID100</t>
  </si>
  <si>
    <t>444</t>
  </si>
  <si>
    <t>cestovné, VLAK, Banská Bystrica - Košice, 3.7.2021, 8 osôb</t>
  </si>
  <si>
    <t>Ján Rýchly, prezident zväzu</t>
  </si>
  <si>
    <t>FA213090</t>
  </si>
  <si>
    <t>1300072</t>
  </si>
  <si>
    <t xml:space="preserve">potlač 4 ks športových dresov </t>
  </si>
  <si>
    <t>RES Promotion, s.r.o., Košice 1</t>
  </si>
  <si>
    <t>310/2021</t>
  </si>
  <si>
    <t>DF2555</t>
  </si>
  <si>
    <t>regenerácia 16.5.2021, 1 športovec</t>
  </si>
  <si>
    <t>Fyziopraktik, s.r.o.</t>
  </si>
  <si>
    <t>32/2021</t>
  </si>
  <si>
    <t>PZ5</t>
  </si>
  <si>
    <t>trénerská činnosť 12/2021</t>
  </si>
  <si>
    <t>Henrich Madaj - živnostník</t>
  </si>
  <si>
    <t>25/2021</t>
  </si>
  <si>
    <t>254</t>
  </si>
  <si>
    <t>Materiálové vybavenie športovcov CTM Žilina, náhradné súčiastky na bicykel</t>
  </si>
  <si>
    <t>Bottico, s.r.o. Otrokovice</t>
  </si>
  <si>
    <t>288/2021</t>
  </si>
  <si>
    <t>141</t>
  </si>
  <si>
    <t>regenerácia športovcov CTM Bobot, 30 hodín</t>
  </si>
  <si>
    <t>Slovenské liečebné kúpele Rajecké Teplice, a.s.</t>
  </si>
  <si>
    <t>ID221</t>
  </si>
  <si>
    <t xml:space="preserve">refundácia nákladov na základe zmluvy za centrum talentovanej mládeže Bošáca: sústredenie mladších žiačok, 30.6.-7.7.2021, Bardejov, ubytovanie, 12 osôb </t>
  </si>
  <si>
    <t>Ubytovňa Nádej, Bardejov</t>
  </si>
  <si>
    <t>d - finančné odmeny športovcom a trénerom - Eleonóra Sihoťová</t>
  </si>
  <si>
    <t>760998</t>
  </si>
  <si>
    <t>odmena športovcom za výsledky dosiahnuté v roku 2021</t>
  </si>
  <si>
    <t>Peter Novák</t>
  </si>
  <si>
    <t xml:space="preserve">d - finančné odmeny športovcom a trénerom -  Miroslav Hurban </t>
  </si>
  <si>
    <t>13/2021</t>
  </si>
  <si>
    <t>760852</t>
  </si>
  <si>
    <t xml:space="preserve">odmena trénerovi mládeže </t>
  </si>
  <si>
    <t>Miroslav Hurban</t>
  </si>
  <si>
    <t>d- Národná súťaž v skúškach</t>
  </si>
  <si>
    <t xml:space="preserve">Organizovanie podujatia                                                          Názov: Národná súťaž v skúškach                                             Termín: 15.06.2021                                                    Miesto - mesto a štát: Pezinok                                                              Počet zúčastnených osôb (okrem divákov): 547         </t>
  </si>
  <si>
    <t>66/2021</t>
  </si>
  <si>
    <t>tlač diplomov A4 547 ks</t>
  </si>
  <si>
    <t>Mouton, s.r.o. Žilina</t>
  </si>
  <si>
    <t>361/2021</t>
  </si>
  <si>
    <t>36</t>
  </si>
  <si>
    <t xml:space="preserve">technické a organizačné zabezpečenie súťaže - úprava pretekárskej dráhy, stavba pódia, organizácia záverečného ceremoniálu, moderovanie </t>
  </si>
  <si>
    <t>Dušan Tesár - Select Managering, s.r.o.</t>
  </si>
  <si>
    <t>98/2021</t>
  </si>
  <si>
    <t>nákup športového vybavenia - 20 ks lôpt</t>
  </si>
  <si>
    <t>Sport, s.r.o. Poprad</t>
  </si>
  <si>
    <t>PC2021/36</t>
  </si>
  <si>
    <t>56/C</t>
  </si>
  <si>
    <t>PHM - služobné motorové vozidlo
EČV: BL 363 AA
Obdobie: 10.6.-15.6.2021
Najazdené kilometre: 600</t>
  </si>
  <si>
    <t>OMV, s.r.o., Bratislava</t>
  </si>
  <si>
    <t xml:space="preserve">Organizovanie podujatia                                                          Názov: M-SR žiakov ZŠ v skúškach                                             Termín: 15.05.2021                                                    Miesto - mesto a štát: Nitra                                                              Počet zúčastnených osôb (okrem divákov): 220         </t>
  </si>
  <si>
    <t>380/2021</t>
  </si>
  <si>
    <t>952</t>
  </si>
  <si>
    <t>športový materiál - bedmintonové rakety, košíky</t>
  </si>
  <si>
    <t xml:space="preserve">Funny sport, s.r.o., Prešov </t>
  </si>
  <si>
    <t>390/2021</t>
  </si>
  <si>
    <t>3852/2020</t>
  </si>
  <si>
    <t>zdravotné služby</t>
  </si>
  <si>
    <t>DZS OPTIMUS, s.r.o.</t>
  </si>
  <si>
    <t>d- obnova turistických značkovaných trás a údržba turistických informačných miest</t>
  </si>
  <si>
    <t>400/2021</t>
  </si>
  <si>
    <t>V582/14</t>
  </si>
  <si>
    <t>materiál na obnovu značkovania - okres Poprad - farby, štetce, stĺpiky</t>
  </si>
  <si>
    <t>Color, s.r.o., Poprad</t>
  </si>
  <si>
    <t>Aktualizovaná suma prostriedkov poskytnutých ministerstvom k  dátumu</t>
  </si>
  <si>
    <t>Prijímateľ</t>
  </si>
  <si>
    <t>IČO:</t>
  </si>
  <si>
    <t>Sídlo:</t>
  </si>
  <si>
    <t>PPG</t>
  </si>
  <si>
    <t>Poskytnuté prostriedky</t>
  </si>
  <si>
    <t>026 01</t>
  </si>
  <si>
    <t>Šport pre všetkých, školský a univerzitný šport</t>
  </si>
  <si>
    <t>026 02</t>
  </si>
  <si>
    <t>Uznané športy</t>
  </si>
  <si>
    <t>026 03</t>
  </si>
  <si>
    <t>Národné športové projekty</t>
  </si>
  <si>
    <t>026 04</t>
  </si>
  <si>
    <t>Športová infraštruktúra</t>
  </si>
  <si>
    <t>026 05</t>
  </si>
  <si>
    <t>Prierezové činnosti v športe</t>
  </si>
  <si>
    <t>SPOLU</t>
  </si>
  <si>
    <r>
      <rPr>
        <sz val="10"/>
        <rFont val="Arial"/>
        <family val="2"/>
      </rPr>
      <t xml:space="preserve">Prijímateľ prostriedkov zo štátneho rozpočtu je povinný </t>
    </r>
    <r>
      <rPr>
        <b/>
        <sz val="10"/>
        <color indexed="30"/>
        <rFont val="Arial"/>
        <family val="2"/>
      </rPr>
      <t>priebežne</t>
    </r>
    <r>
      <rPr>
        <sz val="10"/>
        <rFont val="Arial"/>
        <family val="2"/>
      </rPr>
      <t xml:space="preserve"> zverejňovať informácie o prijatí a spôsobe ich použitia najneskôr do </t>
    </r>
    <r>
      <rPr>
        <b/>
        <sz val="10"/>
        <color indexed="30"/>
        <rFont val="Arial"/>
        <family val="2"/>
      </rPr>
      <t>25. dňa kalendárneho</t>
    </r>
    <r>
      <rPr>
        <b/>
        <sz val="10"/>
        <color indexed="10"/>
        <rFont val="Arial"/>
        <family val="2"/>
      </rPr>
      <t xml:space="preserve"> </t>
    </r>
    <r>
      <rPr>
        <b/>
        <sz val="10"/>
        <color indexed="30"/>
        <rFont val="Arial"/>
        <family val="2"/>
      </rPr>
      <t>mesiaca</t>
    </r>
    <r>
      <rPr>
        <sz val="10"/>
        <rFont val="Arial"/>
        <family val="2"/>
      </rPr>
      <t xml:space="preserve"> nasledujúceho po kalendárnom mesiaci, v ktorom boli prijaté alebo použité ( § 65, ods. 6 zákona č. 440/2015 Z. z. o športe a o zmene a doplnení niektorých zákonov v znení neskorších predpisov).</t>
    </r>
  </si>
  <si>
    <t>AAA</t>
  </si>
  <si>
    <t>HHH</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</si>
  <si>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</si>
  <si>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</si>
  <si>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</si>
  <si>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</si>
  <si>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Priebežné čerpanie a vyúčtovanie finančných prostriedkov poskytnutých zo štátneho rozpočtu v oblasti športu</t>
  </si>
  <si>
    <t>V1</t>
  </si>
  <si>
    <t>v roku 2021</t>
  </si>
  <si>
    <t xml:space="preserve">Názov prijímateľa prostriedkov: </t>
  </si>
  <si>
    <t>BBB</t>
  </si>
  <si>
    <t>CCC</t>
  </si>
  <si>
    <t>DDD</t>
  </si>
  <si>
    <t>EEE</t>
  </si>
  <si>
    <t>FFF</t>
  </si>
  <si>
    <t>GGG</t>
  </si>
  <si>
    <t>ÚDAJE ZORADIŤ PODĽA ÚČELU ÚHRADY A V RÁMCI JEDNÉHO ÚČELU PODĽA POPISU ÚHRADY</t>
  </si>
  <si>
    <t>a - lakros - bežné transfery</t>
  </si>
  <si>
    <t>12021</t>
  </si>
  <si>
    <t>31320155</t>
  </si>
  <si>
    <t>VÚB Banka</t>
  </si>
  <si>
    <t>F01</t>
  </si>
  <si>
    <t>102159778</t>
  </si>
  <si>
    <t>web hosting</t>
  </si>
  <si>
    <t>36421928</t>
  </si>
  <si>
    <t>WebSuppport sro Bratislava</t>
  </si>
  <si>
    <t>V2</t>
  </si>
  <si>
    <t>22021</t>
  </si>
  <si>
    <t>F02</t>
  </si>
  <si>
    <t>web poplatky</t>
  </si>
  <si>
    <t>V3</t>
  </si>
  <si>
    <t>32021</t>
  </si>
  <si>
    <t>V4</t>
  </si>
  <si>
    <t>42021</t>
  </si>
  <si>
    <t>V5</t>
  </si>
  <si>
    <t>52021</t>
  </si>
  <si>
    <t>P01</t>
  </si>
  <si>
    <t>29510</t>
  </si>
  <si>
    <t>oxymeter</t>
  </si>
  <si>
    <t>46932330</t>
  </si>
  <si>
    <t>ixcon sro Bratislava</t>
  </si>
  <si>
    <t>P02</t>
  </si>
  <si>
    <t>F9F30</t>
  </si>
  <si>
    <t>Respirátor 10 ks</t>
  </si>
  <si>
    <t>31140588</t>
  </si>
  <si>
    <t>lekáreňNerium,Vráble</t>
  </si>
  <si>
    <t>P03</t>
  </si>
  <si>
    <t>DB97CC</t>
  </si>
  <si>
    <t>poštovne</t>
  </si>
  <si>
    <t>36631124</t>
  </si>
  <si>
    <t>Slovenská pošta</t>
  </si>
  <si>
    <t>P04</t>
  </si>
  <si>
    <t>49460579</t>
  </si>
  <si>
    <t>overenie podpisu</t>
  </si>
  <si>
    <t>1020170591</t>
  </si>
  <si>
    <t>Martina Gontkovičová</t>
  </si>
  <si>
    <t>P05</t>
  </si>
  <si>
    <t>32233</t>
  </si>
  <si>
    <t>Rehabilitácia 1 športovec</t>
  </si>
  <si>
    <t>457725381</t>
  </si>
  <si>
    <t>AGEL Clinic Bratislava</t>
  </si>
  <si>
    <t>P06</t>
  </si>
  <si>
    <t>50160487</t>
  </si>
  <si>
    <t>USB</t>
  </si>
  <si>
    <t>35739487</t>
  </si>
  <si>
    <t>NAY a.s. Bratislava</t>
  </si>
  <si>
    <t>P07</t>
  </si>
  <si>
    <t>rozhodcovia</t>
  </si>
  <si>
    <t>FO</t>
  </si>
  <si>
    <t>P08</t>
  </si>
  <si>
    <t>prenájom ihriska</t>
  </si>
  <si>
    <t>31790151</t>
  </si>
  <si>
    <t>ŠK Kraňanz,Riazanská6,BA</t>
  </si>
  <si>
    <t>F03</t>
  </si>
  <si>
    <t>účastnícky poplatok,turnaj Wroclaw</t>
  </si>
  <si>
    <t>Polska Federacija Lacrosse</t>
  </si>
  <si>
    <t>F04</t>
  </si>
  <si>
    <t>20210605</t>
  </si>
  <si>
    <t>Interkross 12 súprav</t>
  </si>
  <si>
    <t>51401371</t>
  </si>
  <si>
    <t>PERS,Štefánikova 699 Senica</t>
  </si>
  <si>
    <t>F05</t>
  </si>
  <si>
    <t>202106021</t>
  </si>
  <si>
    <t xml:space="preserve">Chrániče 11 ks,výplet </t>
  </si>
  <si>
    <t>87273225</t>
  </si>
  <si>
    <t>FOXLACROSSESHOP cz</t>
  </si>
  <si>
    <t>p10</t>
  </si>
  <si>
    <t>Školenie rozhodcov</t>
  </si>
  <si>
    <t>P11</t>
  </si>
  <si>
    <t>P12</t>
  </si>
  <si>
    <t>usporiadatelia,časomiera</t>
  </si>
  <si>
    <t>P13</t>
  </si>
  <si>
    <t xml:space="preserve">iontové nápoje </t>
  </si>
  <si>
    <t>47367202</t>
  </si>
  <si>
    <t>ZAGAHO sr.Radvaň nad Dunaj</t>
  </si>
  <si>
    <t>F06</t>
  </si>
  <si>
    <t>stojan</t>
  </si>
  <si>
    <t>36042234</t>
  </si>
  <si>
    <t>AQT,Vlčie hrdlo 1,Bratislava</t>
  </si>
  <si>
    <t>V6</t>
  </si>
  <si>
    <t>62021</t>
  </si>
  <si>
    <t>F07</t>
  </si>
  <si>
    <t>062021151</t>
  </si>
  <si>
    <t>ochranná maska FFP2 60ks</t>
  </si>
  <si>
    <t>46509224</t>
  </si>
  <si>
    <t>MeMo Drieňová 34,Bratislava</t>
  </si>
  <si>
    <t>P14</t>
  </si>
  <si>
    <t>rozhodcovia,usporiadatelia Skalica</t>
  </si>
  <si>
    <t>P15</t>
  </si>
  <si>
    <t>20210154</t>
  </si>
  <si>
    <t>P16</t>
  </si>
  <si>
    <t>31878864</t>
  </si>
  <si>
    <t>TJ Dubovce</t>
  </si>
  <si>
    <t>F08</t>
  </si>
  <si>
    <t>210100099</t>
  </si>
  <si>
    <t>9 ks brankové siete</t>
  </si>
  <si>
    <t>30853427</t>
  </si>
  <si>
    <t>SIETE-s.r.o. Kubrická 82,Trenčín</t>
  </si>
  <si>
    <t>P17</t>
  </si>
  <si>
    <t>cestovne na turnaj Wroclaw</t>
  </si>
  <si>
    <t>B.Adam</t>
  </si>
  <si>
    <t>P18</t>
  </si>
  <si>
    <t>I.Moravčík</t>
  </si>
  <si>
    <t>P19</t>
  </si>
  <si>
    <t>M.Kramár</t>
  </si>
  <si>
    <t>P20</t>
  </si>
  <si>
    <t>rozhodcovia,usporiadatelia DNV</t>
  </si>
  <si>
    <t>V7</t>
  </si>
  <si>
    <t>72021</t>
  </si>
  <si>
    <t>P21</t>
  </si>
  <si>
    <t>P22</t>
  </si>
  <si>
    <t>5212043622</t>
  </si>
  <si>
    <t>mikrofon</t>
  </si>
  <si>
    <t>270824440</t>
  </si>
  <si>
    <t>Alza.cz. Jankovcova 53 Praha</t>
  </si>
  <si>
    <t>P23</t>
  </si>
  <si>
    <t>087995</t>
  </si>
  <si>
    <t>kolok spravny poplatok</t>
  </si>
  <si>
    <t>F09</t>
  </si>
  <si>
    <t>40072021</t>
  </si>
  <si>
    <t>prenájom priestorov jan-jun 2021</t>
  </si>
  <si>
    <t>35951559</t>
  </si>
  <si>
    <t>GZM1 sro Znievska1/a,Bratislava</t>
  </si>
  <si>
    <t>P24</t>
  </si>
  <si>
    <t>20211960</t>
  </si>
  <si>
    <t>taška prvej pomoci</t>
  </si>
  <si>
    <t>52030814</t>
  </si>
  <si>
    <t>Little Carpatians Trnava</t>
  </si>
  <si>
    <t>V8</t>
  </si>
  <si>
    <t>F10</t>
  </si>
  <si>
    <t>R01/08/2021</t>
  </si>
  <si>
    <t>Ubytovanie 18 hráčov,turnajWroclae</t>
  </si>
  <si>
    <t>7792422297</t>
  </si>
  <si>
    <t>F11</t>
  </si>
  <si>
    <t>01921</t>
  </si>
  <si>
    <t>prenájom ihriaska</t>
  </si>
  <si>
    <t>45015171</t>
  </si>
  <si>
    <t>Stredná odb.škola J.Švermu,ZV</t>
  </si>
  <si>
    <t>F12</t>
  </si>
  <si>
    <t>1021266523</t>
  </si>
  <si>
    <t>webová doména</t>
  </si>
  <si>
    <t>F13</t>
  </si>
  <si>
    <t>03092021</t>
  </si>
  <si>
    <t>účastnícky poplatok na kvalifikáciu MS 22</t>
  </si>
  <si>
    <t>V9</t>
  </si>
  <si>
    <t>P25</t>
  </si>
  <si>
    <t>18113136</t>
  </si>
  <si>
    <t>kábel 2ks</t>
  </si>
  <si>
    <t>P26</t>
  </si>
  <si>
    <t>000051</t>
  </si>
  <si>
    <t>USB maxell</t>
  </si>
  <si>
    <t>35752084</t>
  </si>
  <si>
    <t>Sbuy s.r.o. Na Zlatej Nohe 9 BA</t>
  </si>
  <si>
    <t>P27</t>
  </si>
  <si>
    <t>17</t>
  </si>
  <si>
    <t>pečiatka</t>
  </si>
  <si>
    <t>53535855</t>
  </si>
  <si>
    <t>Dana Viskupová Bratislava</t>
  </si>
  <si>
    <t>P28</t>
  </si>
  <si>
    <t>adaptér</t>
  </si>
  <si>
    <t>P29</t>
  </si>
  <si>
    <t>0176</t>
  </si>
  <si>
    <t xml:space="preserve">legalizácia podpisu </t>
  </si>
  <si>
    <t>35551232</t>
  </si>
  <si>
    <t>JUDr Ivona Kohutová</t>
  </si>
  <si>
    <t>P30</t>
  </si>
  <si>
    <t>142</t>
  </si>
  <si>
    <t>F14</t>
  </si>
  <si>
    <t>202112</t>
  </si>
  <si>
    <t>účastnícky poplatok na turnaj Vieden</t>
  </si>
  <si>
    <t>737158505</t>
  </si>
  <si>
    <t>Verband fur Lacrosse Osterrecich</t>
  </si>
  <si>
    <t>F15</t>
  </si>
  <si>
    <t>202105</t>
  </si>
  <si>
    <t>65ks polokošle pre repr field a box</t>
  </si>
  <si>
    <t>46158561</t>
  </si>
  <si>
    <t>GYM2 Mierová 38 Bratislava</t>
  </si>
  <si>
    <t>V10</t>
  </si>
  <si>
    <t>F16</t>
  </si>
  <si>
    <t>142021</t>
  </si>
  <si>
    <t>50 ks kompresné tričká</t>
  </si>
  <si>
    <t>Z.A.N.A. Jakubovo nám.Bratislav</t>
  </si>
  <si>
    <t>F17</t>
  </si>
  <si>
    <t>N159969</t>
  </si>
  <si>
    <t>12 ks prilba Cascade XRS</t>
  </si>
  <si>
    <t>Atlantic Sportwear,Portland,USA</t>
  </si>
  <si>
    <t>V11</t>
  </si>
  <si>
    <t>F19</t>
  </si>
  <si>
    <t>BE3000188636</t>
  </si>
  <si>
    <t>členský poplatok 2021</t>
  </si>
  <si>
    <t>European Lacrosse Fed,Belgicko</t>
  </si>
  <si>
    <t>F18</t>
  </si>
  <si>
    <t>152021</t>
  </si>
  <si>
    <t>250 párov ponožky s logom</t>
  </si>
  <si>
    <t>47460202</t>
  </si>
  <si>
    <t>ZUUUM Hospodárska 47 Trnava</t>
  </si>
  <si>
    <t>F20</t>
  </si>
  <si>
    <t>20210005</t>
  </si>
  <si>
    <t>polep na prilby pre reprezentáciu</t>
  </si>
  <si>
    <t>45416800</t>
  </si>
  <si>
    <t>K-Performance,Koncová 13,BA</t>
  </si>
  <si>
    <t>F21</t>
  </si>
  <si>
    <t>20210001</t>
  </si>
  <si>
    <t>šport mládeže podľa klubovej príslušnosti</t>
  </si>
  <si>
    <t>42395011</t>
  </si>
  <si>
    <t>Lakrosový klub Zvolen Punishers</t>
  </si>
  <si>
    <t>F22</t>
  </si>
  <si>
    <t>21001</t>
  </si>
  <si>
    <t>42129826</t>
  </si>
  <si>
    <t>Lakros klub BRATISLAVA BATS</t>
  </si>
  <si>
    <t>F23</t>
  </si>
  <si>
    <t>45791465</t>
  </si>
  <si>
    <t>Skalica Chiefs Lacrosse Team</t>
  </si>
  <si>
    <t>F26</t>
  </si>
  <si>
    <t>vedenie ekonom.aučtovnej agendy 2021</t>
  </si>
  <si>
    <t>Buliščakova FO</t>
  </si>
  <si>
    <t>F24</t>
  </si>
  <si>
    <t>20211101</t>
  </si>
  <si>
    <t>42136849</t>
  </si>
  <si>
    <t>TRICKSTERS lacrosse team</t>
  </si>
  <si>
    <t>F25</t>
  </si>
  <si>
    <t>66122021</t>
  </si>
  <si>
    <t>prenájom priestorov šport hala jul-dec.2021</t>
  </si>
  <si>
    <t>GYM1sro,Znievska 1/a BA</t>
  </si>
  <si>
    <t>F27</t>
  </si>
  <si>
    <t>20211214</t>
  </si>
  <si>
    <t>brožúry lacros/interkros 40 ks</t>
  </si>
  <si>
    <t>P32</t>
  </si>
  <si>
    <t>900424</t>
  </si>
  <si>
    <t>loptičky interkros 10 ks</t>
  </si>
  <si>
    <t>16119355</t>
  </si>
  <si>
    <t>Vávra Centrum,Praha ČR</t>
  </si>
  <si>
    <t>P33</t>
  </si>
  <si>
    <t>428</t>
  </si>
  <si>
    <t>fyzioterapia 1hráč</t>
  </si>
  <si>
    <t>46242180</t>
  </si>
  <si>
    <t>FYZIOKLINIK,Mlynské Nivy BA</t>
  </si>
  <si>
    <t>P34</t>
  </si>
  <si>
    <t>cestovné I.Moravčík Vieden</t>
  </si>
  <si>
    <t>P35</t>
  </si>
  <si>
    <t>166</t>
  </si>
  <si>
    <t>tantivirus ESET</t>
  </si>
  <si>
    <t>46843272</t>
  </si>
  <si>
    <t>Eprom Electonic Vráble</t>
  </si>
  <si>
    <t>P36</t>
  </si>
  <si>
    <t>87</t>
  </si>
  <si>
    <t>tlač</t>
  </si>
  <si>
    <t>46168559</t>
  </si>
  <si>
    <t>Z.O.O.M. Stropkovská 13, BA</t>
  </si>
  <si>
    <t>F28</t>
  </si>
  <si>
    <t>040921</t>
  </si>
  <si>
    <t>F29</t>
  </si>
  <si>
    <t>SVK002</t>
  </si>
  <si>
    <t>registračný poplatok ME box lakros</t>
  </si>
  <si>
    <t>220241</t>
  </si>
  <si>
    <t>DLAXV,An der Graft3,Hanover</t>
  </si>
  <si>
    <t>V12</t>
  </si>
  <si>
    <t>F30</t>
  </si>
  <si>
    <t>202109</t>
  </si>
  <si>
    <t>regenerácia reprezentačného mužstva 20x</t>
  </si>
  <si>
    <t>Priebežné čerpanie a vyúčtovanie finančných prostriedkov poskytnutých zo štátneho rozpočtu v oblasti športu v roku 2021</t>
  </si>
  <si>
    <t>Právna forma:</t>
  </si>
  <si>
    <t>Podprogram</t>
  </si>
  <si>
    <t>Poskytnuté
(eur)</t>
  </si>
  <si>
    <t>Vyúčtované
(eur)</t>
  </si>
  <si>
    <t>Povinnosť
vrátiť
(eur)</t>
  </si>
  <si>
    <t>Účel</t>
  </si>
  <si>
    <t>Názov</t>
  </si>
  <si>
    <t>Suma</t>
  </si>
  <si>
    <t>a</t>
  </si>
  <si>
    <t>príspevok uznaným športom</t>
  </si>
  <si>
    <t>b</t>
  </si>
  <si>
    <t>príspevok Slovenskému olympijskému a športovému výboru</t>
  </si>
  <si>
    <t>c</t>
  </si>
  <si>
    <t>príspevok Slovenskému paralympijskému výboru</t>
  </si>
  <si>
    <t>d</t>
  </si>
  <si>
    <t>príspevok športovcom top tímu</t>
  </si>
  <si>
    <t>e</t>
  </si>
  <si>
    <t>rozvoj športov, ktoré nie sú uznanými podľa zákona č. 440/2015 Z. z.</t>
  </si>
  <si>
    <t>f</t>
  </si>
  <si>
    <t>organizovanie významných a tradičných športových podujatí na území SR v roku 2021</t>
  </si>
  <si>
    <t>g</t>
  </si>
  <si>
    <t>projekty školského športu, univerzitného športu a športu pre všetkých</t>
  </si>
  <si>
    <t>h</t>
  </si>
  <si>
    <t>podpora a rozvoj turistických a cykloturistických trás</t>
  </si>
  <si>
    <t>i</t>
  </si>
  <si>
    <t>finančné odmeny športovcom za výsledky dosiahnuté v roku 2020 a trénerom mládeže za dosiahnuté výsledky ich športovcov v roku 2020 a za celoživotnú prácu s mládežou</t>
  </si>
  <si>
    <t>j</t>
  </si>
  <si>
    <t>projekty pre popularizáciu pohybových aktivít detí, mládeže a seniorov</t>
  </si>
  <si>
    <t>k</t>
  </si>
  <si>
    <t>výstavba, modernizácia a rekonštrukcia športovej infraštruktúry národného významu</t>
  </si>
  <si>
    <t>l</t>
  </si>
  <si>
    <t>podpora zdravotne postihnutých športovcov</t>
  </si>
  <si>
    <t>m</t>
  </si>
  <si>
    <t>plnenie úloh verejného záujmu v športe</t>
  </si>
  <si>
    <t>n</t>
  </si>
  <si>
    <t>organizovanie významnej súťaže podľa § 55 ods. 1 písm. b)</t>
  </si>
  <si>
    <t>o</t>
  </si>
  <si>
    <t>organizácia významnej súťaže alebo účasť na významnej súťaži podľa § 3 písm. h) vrátane prípravy na túto súťaž</t>
  </si>
  <si>
    <t>p</t>
  </si>
  <si>
    <t>účasť na významnej súťaži podľa § 3 písm. h) prvého bodu Zákona o športe</t>
  </si>
  <si>
    <t>q</t>
  </si>
  <si>
    <t>r</t>
  </si>
  <si>
    <t>Použitie príspevku uznanému športu</t>
  </si>
  <si>
    <r>
      <rPr>
        <b/>
        <sz val="8"/>
        <rFont val="Arial"/>
        <family val="2"/>
      </rPr>
      <t xml:space="preserve">mládež 23
</t>
    </r>
    <r>
      <rPr>
        <b/>
        <strike/>
        <sz val="8"/>
        <color indexed="10"/>
        <rFont val="Arial"/>
        <family val="2"/>
      </rPr>
      <t>MIN.15%</t>
    </r>
  </si>
  <si>
    <r>
      <rPr>
        <b/>
        <sz val="8"/>
        <rFont val="Arial"/>
        <family val="2"/>
      </rPr>
      <t xml:space="preserve">talenty
</t>
    </r>
    <r>
      <rPr>
        <b/>
        <strike/>
        <sz val="8"/>
        <color indexed="10"/>
        <rFont val="Arial"/>
        <family val="2"/>
      </rPr>
      <t>MIN.20%</t>
    </r>
  </si>
  <si>
    <r>
      <rPr>
        <b/>
        <sz val="8"/>
        <rFont val="Arial"/>
        <family val="2"/>
      </rPr>
      <t xml:space="preserve">reprezentácia
</t>
    </r>
    <r>
      <rPr>
        <b/>
        <strike/>
        <sz val="8"/>
        <color indexed="10"/>
        <rFont val="Arial"/>
        <family val="2"/>
      </rPr>
      <t>MIN.25%</t>
    </r>
  </si>
  <si>
    <r>
      <rPr>
        <b/>
        <sz val="8"/>
        <rFont val="Arial"/>
        <family val="2"/>
      </rPr>
      <t xml:space="preserve">prevádzka
</t>
    </r>
    <r>
      <rPr>
        <b/>
        <sz val="8"/>
        <color indexed="56"/>
        <rFont val="Arial"/>
        <family val="2"/>
      </rPr>
      <t>MAX.20%</t>
    </r>
  </si>
  <si>
    <t>ostatné úlohy</t>
  </si>
  <si>
    <t>kapitálové transfery z PUŠ</t>
  </si>
  <si>
    <t>Poskytnutý príspevok uznanému športu</t>
  </si>
  <si>
    <t>Vyúčtovaný príspevok uznanému športu</t>
  </si>
  <si>
    <t>ROZDIEL</t>
  </si>
  <si>
    <t>Uznaná suma vyúčtovaných FP</t>
  </si>
  <si>
    <t>Účel poskytnutých finančných prostriedkov</t>
  </si>
  <si>
    <t>Poskytnuté
FP</t>
  </si>
  <si>
    <t>Vyúčtované
FP</t>
  </si>
  <si>
    <t>Povinné
SF</t>
  </si>
  <si>
    <t>Vyúčtované
SF</t>
  </si>
  <si>
    <t>Uznaná suma vyúčtov. FP</t>
  </si>
  <si>
    <t>Povinnosť
vrátiť</t>
  </si>
  <si>
    <t>BK</t>
  </si>
  <si>
    <t>PPGBK</t>
  </si>
  <si>
    <t>;</t>
  </si>
  <si>
    <t>Čestne vyhlasujem, že</t>
  </si>
  <si>
    <t>a) všetky uvedené údaje sú pravdivé,</t>
  </si>
  <si>
    <t>b) dolu podpísaná osoba/osoby je oprávnená/sú oprávnené v súlade so stanovami/zriaďovacou listinou na podpis vyúčtovania finančných prostriedkov poskytnutých v roku 2021.</t>
  </si>
  <si>
    <t>c) toto vytlačené a podpísané vyúčtovanie je zhodné s hárkom, ktorý sme zaslali na adresu ziadosti.sport@minedu.sk dňa ....................... o .......... hod. ........ min.</t>
  </si>
  <si>
    <t>Súhlasím so zhromažďovaním, spracovávaním a zverejňovaním poskytnutých údajov.</t>
  </si>
  <si>
    <t>Dátum:</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</si>
  <si>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</si>
  <si>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</si>
  <si>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t>IČO</t>
  </si>
  <si>
    <t>Subjekt</t>
  </si>
  <si>
    <t>Právna forma</t>
  </si>
  <si>
    <t>Ulica a číslo domu</t>
  </si>
  <si>
    <t>Mesto</t>
  </si>
  <si>
    <t>PSČ</t>
  </si>
  <si>
    <t>Webové sídlo</t>
  </si>
  <si>
    <t>E-mail</t>
  </si>
  <si>
    <t>Štatutárny zástupca</t>
  </si>
  <si>
    <t>Štatutár - funkcia</t>
  </si>
  <si>
    <t>Kontakná osoba</t>
  </si>
  <si>
    <t>Kontakt
telefón</t>
  </si>
  <si>
    <t>42254388</t>
  </si>
  <si>
    <t>DEAFLYMPIJSKÝ VÝBOR SLOVENSKA</t>
  </si>
  <si>
    <t>občianske združenie</t>
  </si>
  <si>
    <t>Blumentálska 24</t>
  </si>
  <si>
    <t>Bratislava 1</t>
  </si>
  <si>
    <t>811 07</t>
  </si>
  <si>
    <t>www.deaflympic.sk</t>
  </si>
  <si>
    <t>office@deaflympic.sk</t>
  </si>
  <si>
    <t>Peter Birka</t>
  </si>
  <si>
    <t>prezident</t>
  </si>
  <si>
    <t>Dušan Dědeček</t>
  </si>
  <si>
    <t>00688312</t>
  </si>
  <si>
    <t>KLUB SLOVENSKÝCH TURISTOV</t>
  </si>
  <si>
    <t>Záborského 33</t>
  </si>
  <si>
    <t>Bratislava 3</t>
  </si>
  <si>
    <t>831 03</t>
  </si>
  <si>
    <t>www.kst.sk</t>
  </si>
  <si>
    <t>ustredie@kst.sk</t>
  </si>
  <si>
    <t>Peter Dragúň</t>
  </si>
  <si>
    <t>predseda</t>
  </si>
  <si>
    <t>Ida Ovečková</t>
  </si>
  <si>
    <t>30787009</t>
  </si>
  <si>
    <t>Slovenská asociácia amerického futbalu, o.z.</t>
  </si>
  <si>
    <t>Nevädzová 17211/6B</t>
  </si>
  <si>
    <t>Bratislava 2</t>
  </si>
  <si>
    <t>821 01</t>
  </si>
  <si>
    <t>www.saaf.sk</t>
  </si>
  <si>
    <t>info@saaf.sk</t>
  </si>
  <si>
    <t>Michal Slašťan</t>
  </si>
  <si>
    <t>Juraj Sopkuliak</t>
  </si>
  <si>
    <t>00631655</t>
  </si>
  <si>
    <t>Slovenská asociácia boccie</t>
  </si>
  <si>
    <t>Vajanského 874/46</t>
  </si>
  <si>
    <t>Lučenec</t>
  </si>
  <si>
    <t>984 01</t>
  </si>
  <si>
    <t>www.bocce.sk</t>
  </si>
  <si>
    <t>prezidente@gmail.com
slovenska.asociacia.bocce@gmail.com</t>
  </si>
  <si>
    <t>Ján Macko
Ján Brezňan - boccia raffa
Ladislav Mészéros - boule lyonnaise</t>
  </si>
  <si>
    <t>prezident
predseda - raffa
predseda - boule</t>
  </si>
  <si>
    <t>42161045</t>
  </si>
  <si>
    <t>Slovenská asociácia Crossmintonu</t>
  </si>
  <si>
    <t>Viestova 17</t>
  </si>
  <si>
    <t>Banská Bystrica</t>
  </si>
  <si>
    <t>974 01</t>
  </si>
  <si>
    <t>www.crossmintonslovakia.sk</t>
  </si>
  <si>
    <t>crossmintonslovakia@gmail.com</t>
  </si>
  <si>
    <t>Jozef Gibala</t>
  </si>
  <si>
    <t>42019541</t>
  </si>
  <si>
    <t>Slovenská asociácia čínskeho wushu</t>
  </si>
  <si>
    <t>Ladislava Dérera 35</t>
  </si>
  <si>
    <t>831 01</t>
  </si>
  <si>
    <t>www.wushuslovakia.sk</t>
  </si>
  <si>
    <t>email@wushuslovakia.sk</t>
  </si>
  <si>
    <t>Ľubomír France</t>
  </si>
  <si>
    <t>30810108</t>
  </si>
  <si>
    <t>Slovenská Asociácia Dynamickej Streľby</t>
  </si>
  <si>
    <t>Urxova 6751/4</t>
  </si>
  <si>
    <t>Prešov - Solivar</t>
  </si>
  <si>
    <t>080 05</t>
  </si>
  <si>
    <t>www.sads.sk</t>
  </si>
  <si>
    <t>prezident@sads.sk</t>
  </si>
  <si>
    <t>Bystrík Zachar</t>
  </si>
  <si>
    <t xml:space="preserve">prezident </t>
  </si>
  <si>
    <t>30842069</t>
  </si>
  <si>
    <t>Slovenská asociácia fitnes,kulturistiky a silového trojboja</t>
  </si>
  <si>
    <t>Junácka 6</t>
  </si>
  <si>
    <t>832 80</t>
  </si>
  <si>
    <t>www.sakst.sk</t>
  </si>
  <si>
    <t>sekretariat@safkst.sk</t>
  </si>
  <si>
    <t>Boris Mlsna</t>
  </si>
  <si>
    <t>Ingrid Vrabcová
Veronika Vančo Véghová</t>
  </si>
  <si>
    <t>421908965156
421904354979</t>
  </si>
  <si>
    <t>31749852</t>
  </si>
  <si>
    <t>Slovenská asociácia Frisbee</t>
  </si>
  <si>
    <t>Eisnerova 6131/13</t>
  </si>
  <si>
    <t>Bratislava 4</t>
  </si>
  <si>
    <t>841 07</t>
  </si>
  <si>
    <t>www.szf.sk</t>
  </si>
  <si>
    <t>safslovakia@gmail.com</t>
  </si>
  <si>
    <t>Juraj Turan</t>
  </si>
  <si>
    <t>Martin Števko</t>
  </si>
  <si>
    <t>30844711</t>
  </si>
  <si>
    <t>Slovenská asociácia go</t>
  </si>
  <si>
    <t>831 04</t>
  </si>
  <si>
    <t>www.sago.sk</t>
  </si>
  <si>
    <t>slovakgo@gmail.com</t>
  </si>
  <si>
    <t>Miroslav Poliak</t>
  </si>
  <si>
    <t>31940668</t>
  </si>
  <si>
    <t>Slovenská asociácia korfbalu</t>
  </si>
  <si>
    <t>Makovického 6/2</t>
  </si>
  <si>
    <t>Prievidza</t>
  </si>
  <si>
    <t>971 01</t>
  </si>
  <si>
    <t>www.korfbal.sk</t>
  </si>
  <si>
    <t>martinsonoga@gmail.com</t>
  </si>
  <si>
    <t>Martin Sonoga</t>
  </si>
  <si>
    <t>31824021</t>
  </si>
  <si>
    <t>Slovenská asociácia motoristického športu</t>
  </si>
  <si>
    <t>Fatranská 3</t>
  </si>
  <si>
    <t>Nitra</t>
  </si>
  <si>
    <t>949 01</t>
  </si>
  <si>
    <t>www.sams-asn.sk</t>
  </si>
  <si>
    <t>samssk@nextra.sk</t>
  </si>
  <si>
    <t>Dušan Koblišek</t>
  </si>
  <si>
    <t>Vojtech Ruisl</t>
  </si>
  <si>
    <t>45009660</t>
  </si>
  <si>
    <t>Slovenská asociácia naturálnej kulturistiky</t>
  </si>
  <si>
    <t>Štefanikova 20</t>
  </si>
  <si>
    <t>Michalovce</t>
  </si>
  <si>
    <t>071 01</t>
  </si>
  <si>
    <t>www.sank.sk</t>
  </si>
  <si>
    <t>rigosank@gmail.com</t>
  </si>
  <si>
    <t>Viliam Rigo</t>
  </si>
  <si>
    <t>30811686</t>
  </si>
  <si>
    <t>Slovenská asociácia pretláčania rukou</t>
  </si>
  <si>
    <t>Vavrečka 311</t>
  </si>
  <si>
    <t>Námestovo</t>
  </si>
  <si>
    <t>029 01</t>
  </si>
  <si>
    <t>www.armsport.sk</t>
  </si>
  <si>
    <t>sekretariat@armsport.sk</t>
  </si>
  <si>
    <t>Ján Germánus</t>
  </si>
  <si>
    <t>Dagmar Petrová</t>
  </si>
  <si>
    <t>30814910</t>
  </si>
  <si>
    <t>Slovenská asociácia taekwondo WT</t>
  </si>
  <si>
    <t>Stará spišská cesta 2166/38</t>
  </si>
  <si>
    <t>Košice</t>
  </si>
  <si>
    <t>040 01</t>
  </si>
  <si>
    <t>www.satkd.sk</t>
  </si>
  <si>
    <t>satkd.wtf@gmail.com</t>
  </si>
  <si>
    <t>Pavel Ižarik</t>
  </si>
  <si>
    <t>Gabriela Ižariková</t>
  </si>
  <si>
    <t>30841798</t>
  </si>
  <si>
    <t>Slovenská asociácia zrakovo postihnutých športovcov</t>
  </si>
  <si>
    <t>Rosina 497</t>
  </si>
  <si>
    <t>Rosina</t>
  </si>
  <si>
    <t>013 22</t>
  </si>
  <si>
    <t>www.sazps.sk</t>
  </si>
  <si>
    <t>sazps@sazps.sk</t>
  </si>
  <si>
    <t>Peter Ďuroška</t>
  </si>
  <si>
    <t>30844568</t>
  </si>
  <si>
    <t>Slovenská baseballová federácia</t>
  </si>
  <si>
    <t>www.baseballslovakia.com</t>
  </si>
  <si>
    <t>office@baseballslovakia.com</t>
  </si>
  <si>
    <t>Dušan Noga</t>
  </si>
  <si>
    <t>František Bunta</t>
  </si>
  <si>
    <t>17315166</t>
  </si>
  <si>
    <t>Slovenská basketbalová asociácia</t>
  </si>
  <si>
    <t>Trnavská cesta 37</t>
  </si>
  <si>
    <t>www.slovakbasket.sk</t>
  </si>
  <si>
    <t>sekretariat@slovakbasket.sk</t>
  </si>
  <si>
    <t>Miloš Drgoň</t>
  </si>
  <si>
    <t>Štefan Kubík
František Kubala</t>
  </si>
  <si>
    <t>421905504810
421907986706</t>
  </si>
  <si>
    <t>31744621</t>
  </si>
  <si>
    <t>Slovenská boxerská federácia</t>
  </si>
  <si>
    <t>ul. Dr. Vladimíra Clementisa 10</t>
  </si>
  <si>
    <t>821 02</t>
  </si>
  <si>
    <t>www.sbf.sk</t>
  </si>
  <si>
    <t>sbf@sbf.sk</t>
  </si>
  <si>
    <t xml:space="preserve">Tomáš Kovács </t>
  </si>
  <si>
    <t>Ivana Dostálová</t>
  </si>
  <si>
    <t>34056939</t>
  </si>
  <si>
    <t>Slovenská cyklotrialová únia</t>
  </si>
  <si>
    <t>Štefánikova 4445</t>
  </si>
  <si>
    <t>Poprad</t>
  </si>
  <si>
    <t>058 01</t>
  </si>
  <si>
    <t>www.slovakbiketrial.sk</t>
  </si>
  <si>
    <t>stefan@blackmail.sk</t>
  </si>
  <si>
    <t>Štefan Pčola</t>
  </si>
  <si>
    <t>34003975</t>
  </si>
  <si>
    <t>Slovenská federácia karate a bojových umení</t>
  </si>
  <si>
    <t>Miletičova 3/A 1</t>
  </si>
  <si>
    <t>821 08</t>
  </si>
  <si>
    <t>www.karate-slovakia.sk</t>
  </si>
  <si>
    <t>info@karate-slovakia.sk</t>
  </si>
  <si>
    <t>Daniel Baran</t>
  </si>
  <si>
    <t>Peter Kotásek</t>
  </si>
  <si>
    <t>36064742</t>
  </si>
  <si>
    <t>Slovenská federácia pétanque</t>
  </si>
  <si>
    <t>Karpatské námestie 10A</t>
  </si>
  <si>
    <t>831 06</t>
  </si>
  <si>
    <t>www.sfp.sk</t>
  </si>
  <si>
    <t>martin.sevcek@gmail.com</t>
  </si>
  <si>
    <t>Martin Ševček</t>
  </si>
  <si>
    <t>42361885</t>
  </si>
  <si>
    <t>Slovenská footgolfová asociácia</t>
  </si>
  <si>
    <t>Medveďovej 1575/13</t>
  </si>
  <si>
    <t>Bratislava 5</t>
  </si>
  <si>
    <t>851 04</t>
  </si>
  <si>
    <t>www.sfga.sk</t>
  </si>
  <si>
    <t>tomas.bartko@sfga.sk</t>
  </si>
  <si>
    <t>Viliam Nemčko</t>
  </si>
  <si>
    <t>Tomáš Bartko</t>
  </si>
  <si>
    <t>50284363</t>
  </si>
  <si>
    <t>Slovenská golfová asociácia</t>
  </si>
  <si>
    <t>Kukučínova 26</t>
  </si>
  <si>
    <t>831 02</t>
  </si>
  <si>
    <t>www.skga.sk</t>
  </si>
  <si>
    <t>skga@skga.sk</t>
  </si>
  <si>
    <t>Tomáš Stoklasa, Miroslav Rusnák</t>
  </si>
  <si>
    <t>prezident, viceprezident</t>
  </si>
  <si>
    <t>Kamil Balga</t>
  </si>
  <si>
    <t>00688321</t>
  </si>
  <si>
    <t>Slovenská gymnastická federácia</t>
  </si>
  <si>
    <t>www.sgf.sk</t>
  </si>
  <si>
    <t>gymnastics@sgf.sk</t>
  </si>
  <si>
    <t>Ján Novák</t>
  </si>
  <si>
    <t>Monika Šišková</t>
  </si>
  <si>
    <t>00603091</t>
  </si>
  <si>
    <t>Slovenská hokejbalová únia</t>
  </si>
  <si>
    <t>www.hokejbal.sk</t>
  </si>
  <si>
    <t>hokejbal@hokejbal.sk</t>
  </si>
  <si>
    <t>Julius Szaraz</t>
  </si>
  <si>
    <t>Generálny sekretár</t>
  </si>
  <si>
    <t>31787801</t>
  </si>
  <si>
    <t>Slovenská jazdecká federácia</t>
  </si>
  <si>
    <t>www.sjf.sk</t>
  </si>
  <si>
    <t>baciak.masarykova@sjf.sk</t>
  </si>
  <si>
    <t>Vladimír Chovan</t>
  </si>
  <si>
    <t>Zuzana Bačiak Masaryková</t>
  </si>
  <si>
    <t>50434101</t>
  </si>
  <si>
    <t>Slovenská kanoistika</t>
  </si>
  <si>
    <t>www.canoe.sk</t>
  </si>
  <si>
    <t>canoe@canoe.sk</t>
  </si>
  <si>
    <t>Ivan Cibák</t>
  </si>
  <si>
    <t>Boris Bergendi</t>
  </si>
  <si>
    <t>Slovenská Lakrosová Federácia</t>
  </si>
  <si>
    <t>Baltská 5</t>
  </si>
  <si>
    <t>821 07</t>
  </si>
  <si>
    <t>www.lacrosse.sk</t>
  </si>
  <si>
    <t>eminentasro@gmail.com</t>
  </si>
  <si>
    <t>Igor Moravčík</t>
  </si>
  <si>
    <t>36075809</t>
  </si>
  <si>
    <t>Slovenská lukostrelecká asociácia 3D</t>
  </si>
  <si>
    <t>Trnovec nad Váhom 1040</t>
  </si>
  <si>
    <t>Trnovec nad Váhom</t>
  </si>
  <si>
    <t>925 71</t>
  </si>
  <si>
    <t>www.archery3d.sk</t>
  </si>
  <si>
    <t>malek@archery3d.sk</t>
  </si>
  <si>
    <t>Peter Málek</t>
  </si>
  <si>
    <t>30813883</t>
  </si>
  <si>
    <t>Slovenská motocyklová federácia</t>
  </si>
  <si>
    <t>Športovcov 340</t>
  </si>
  <si>
    <t>Považská Bystrica</t>
  </si>
  <si>
    <t>017 01</t>
  </si>
  <si>
    <t>www.smf.sk</t>
  </si>
  <si>
    <t>smf@smf.sk</t>
  </si>
  <si>
    <t>Peter Lazar</t>
  </si>
  <si>
    <t>Tatiana Kašlíková</t>
  </si>
  <si>
    <t>34057587</t>
  </si>
  <si>
    <t>Slovenská Muay - Thai Asociácia</t>
  </si>
  <si>
    <t>Rudohorská 31</t>
  </si>
  <si>
    <t xml:space="preserve">Banská Bystrica </t>
  </si>
  <si>
    <t>974 11</t>
  </si>
  <si>
    <t xml:space="preserve">www.smta.sk </t>
  </si>
  <si>
    <t>info@vladimirmoravcik.com</t>
  </si>
  <si>
    <t xml:space="preserve">Vladimír Moravčík </t>
  </si>
  <si>
    <t>Vladimír Piperek</t>
  </si>
  <si>
    <t>30806887</t>
  </si>
  <si>
    <t>Slovenská nohejbalová asociácia</t>
  </si>
  <si>
    <t>www.nohejbalsk.com</t>
  </si>
  <si>
    <t>nohejbal.sna@gmail.com</t>
  </si>
  <si>
    <t>Gabriel Viňanský</t>
  </si>
  <si>
    <t>Miroslav Kováč</t>
  </si>
  <si>
    <t>421904435321
421917800004</t>
  </si>
  <si>
    <t>36068764</t>
  </si>
  <si>
    <t>Slovenská plavecká federácia</t>
  </si>
  <si>
    <t>Za kasárňou 1</t>
  </si>
  <si>
    <t>www.swimmsvk.sk</t>
  </si>
  <si>
    <t>prezident@swimmsvk.sk</t>
  </si>
  <si>
    <t>Ivan Šulek</t>
  </si>
  <si>
    <t>30851459</t>
  </si>
  <si>
    <t>Slovenská rugbyová únia</t>
  </si>
  <si>
    <t>Hrobákova 1</t>
  </si>
  <si>
    <t>851 02</t>
  </si>
  <si>
    <t>www.slovakrugby.sk</t>
  </si>
  <si>
    <t>michal.mihalik@noskopartners.eu</t>
  </si>
  <si>
    <t>Eduard Krützner</t>
  </si>
  <si>
    <t>Michal Mihálik</t>
  </si>
  <si>
    <t>37998919</t>
  </si>
  <si>
    <t>Slovenská skialpinistická asociácia</t>
  </si>
  <si>
    <t>Bobrovec 550</t>
  </si>
  <si>
    <t>Bobrovec</t>
  </si>
  <si>
    <t>032 21</t>
  </si>
  <si>
    <t>www.slovakskimo.sk</t>
  </si>
  <si>
    <t>info@slovakskimo.sk</t>
  </si>
  <si>
    <t>Igor Žiak</t>
  </si>
  <si>
    <t>Roland Hric</t>
  </si>
  <si>
    <t>17316723</t>
  </si>
  <si>
    <t>Slovenská softballová asociácia</t>
  </si>
  <si>
    <t>www.softballslovakia.com</t>
  </si>
  <si>
    <t>office@softballslovakia.com</t>
  </si>
  <si>
    <t>Richard Bohunický</t>
  </si>
  <si>
    <t>30807018</t>
  </si>
  <si>
    <t>Slovenská squashová asociácia</t>
  </si>
  <si>
    <t>www.squash.sk</t>
  </si>
  <si>
    <t>gs@squash.sk</t>
  </si>
  <si>
    <t>Marek Kubiček</t>
  </si>
  <si>
    <t>Dávid Kubiček</t>
  </si>
  <si>
    <t>31745466</t>
  </si>
  <si>
    <t>Slovenská triatlonová únia</t>
  </si>
  <si>
    <t>www.triathlon.sk</t>
  </si>
  <si>
    <t>triathlon@triathlon.sk</t>
  </si>
  <si>
    <t>Jozef Jurášek</t>
  </si>
  <si>
    <t>Peter Dobiaš</t>
  </si>
  <si>
    <t>00688819</t>
  </si>
  <si>
    <t>Slovenská volejbalová federácia</t>
  </si>
  <si>
    <t>www.svf.sk</t>
  </si>
  <si>
    <t>svf@svf.sk</t>
  </si>
  <si>
    <t>Martin Kraščenič</t>
  </si>
  <si>
    <t>Tomáš Singer</t>
  </si>
  <si>
    <t>36063835</t>
  </si>
  <si>
    <t>Slovenský atletický zväz</t>
  </si>
  <si>
    <t>Bajkalská 7A</t>
  </si>
  <si>
    <t>www.atletika.sk</t>
  </si>
  <si>
    <t>office@atletika.sk</t>
  </si>
  <si>
    <t>Peter Korčok, Vladimír Gubrický</t>
  </si>
  <si>
    <t>prezident, generálny sekretár</t>
  </si>
  <si>
    <t>Vladimír Gubrický</t>
  </si>
  <si>
    <t>31753825</t>
  </si>
  <si>
    <t>Slovenský biliardový zväz</t>
  </si>
  <si>
    <t>www.biliard.online</t>
  </si>
  <si>
    <t>koniar@sbiz.sk</t>
  </si>
  <si>
    <t>Samuel Koniar</t>
  </si>
  <si>
    <t>36128147</t>
  </si>
  <si>
    <t>Slovenský bowlingový zväz</t>
  </si>
  <si>
    <t>Dunajská 12</t>
  </si>
  <si>
    <t xml:space="preserve">Košice </t>
  </si>
  <si>
    <t xml:space="preserve">040 01 </t>
  </si>
  <si>
    <t>www.slovakbowling.sk</t>
  </si>
  <si>
    <t>merkovskyv@gmail.com; sekretariat@slovakbowling.sk</t>
  </si>
  <si>
    <t>Vladimír Merkovský</t>
  </si>
  <si>
    <t>31770908</t>
  </si>
  <si>
    <t>Slovenský bridžový zväz</t>
  </si>
  <si>
    <t>Lopenícka 1/A</t>
  </si>
  <si>
    <t>www.bridgeclub.sk</t>
  </si>
  <si>
    <t>sbz@bridgeclub.sk</t>
  </si>
  <si>
    <t>Peter Belčák</t>
  </si>
  <si>
    <t>37841866</t>
  </si>
  <si>
    <t>Slovenský curlingový zväz</t>
  </si>
  <si>
    <t>Mostová 2</t>
  </si>
  <si>
    <t>811 02</t>
  </si>
  <si>
    <t>www.curling.sk</t>
  </si>
  <si>
    <t>office@curling.sk</t>
  </si>
  <si>
    <t>Pavol Pitoňák</t>
  </si>
  <si>
    <t>Slávka Makovníková</t>
  </si>
  <si>
    <t>34009388</t>
  </si>
  <si>
    <t>Slovenský cykloklub</t>
  </si>
  <si>
    <t>Námestie slobody 1716/6</t>
  </si>
  <si>
    <t>Piešťany</t>
  </si>
  <si>
    <t>921 01</t>
  </si>
  <si>
    <t>www.cykloklub.sk</t>
  </si>
  <si>
    <t>office@cykloklub.sk</t>
  </si>
  <si>
    <t>Michal Hlatký</t>
  </si>
  <si>
    <t>00687308</t>
  </si>
  <si>
    <t>Slovenský futbalový zväz</t>
  </si>
  <si>
    <t>Tomášikova 30C</t>
  </si>
  <si>
    <t>www.futbalsfz.sk</t>
  </si>
  <si>
    <t>msvvas@futbalsfz.sk</t>
  </si>
  <si>
    <t>Ján Kováčik</t>
  </si>
  <si>
    <t>Marcel Korinek</t>
  </si>
  <si>
    <t>00586455</t>
  </si>
  <si>
    <t>Slovenský horolezecký spolok JAMES</t>
  </si>
  <si>
    <t>www.james.sk</t>
  </si>
  <si>
    <t>office@james.sk</t>
  </si>
  <si>
    <t>Anton Pacek</t>
  </si>
  <si>
    <t>31771688</t>
  </si>
  <si>
    <t>Slovenský kolkársky zväz</t>
  </si>
  <si>
    <t>Štúrova 22</t>
  </si>
  <si>
    <t>www.kolky.sk</t>
  </si>
  <si>
    <t>sekretariat@kolky.sk</t>
  </si>
  <si>
    <t>Štefan Kočan</t>
  </si>
  <si>
    <t>Eva Ondrejkovičová</t>
  </si>
  <si>
    <t>31805540</t>
  </si>
  <si>
    <t>Slovenský krasokorčuliarsky zväz</t>
  </si>
  <si>
    <t>Záhradnícka 95</t>
  </si>
  <si>
    <t>www.kraso.sk</t>
  </si>
  <si>
    <t>slovakskating@kraso.sk</t>
  </si>
  <si>
    <t>Jozef Beständig</t>
  </si>
  <si>
    <t>30793009</t>
  </si>
  <si>
    <t>Slovenský lukostrelecký zväz</t>
  </si>
  <si>
    <t>www.archerysvk.sk</t>
  </si>
  <si>
    <t>office@archerysvk.sk</t>
  </si>
  <si>
    <t>Vladimír Bužek</t>
  </si>
  <si>
    <t>00677604</t>
  </si>
  <si>
    <t>Slovenský národný aeroklub gen. Milana Rastislava Štefánika</t>
  </si>
  <si>
    <t>Pri Rajčianke 49</t>
  </si>
  <si>
    <t>Žilina</t>
  </si>
  <si>
    <t>010 01</t>
  </si>
  <si>
    <t>www.sna.sk</t>
  </si>
  <si>
    <t>sna@sna.sk</t>
  </si>
  <si>
    <t>Ján Mikuš</t>
  </si>
  <si>
    <t>Marcela Nagyová</t>
  </si>
  <si>
    <t>30811082</t>
  </si>
  <si>
    <t>Slovenský olympijský a športový výbor</t>
  </si>
  <si>
    <t>838 08</t>
  </si>
  <si>
    <t>www.olympic.sk</t>
  </si>
  <si>
    <t>office@olympic.sk</t>
  </si>
  <si>
    <t>Anton Siekel</t>
  </si>
  <si>
    <t>Gábor Asványi
Patrik Hrbek</t>
  </si>
  <si>
    <t>421903584992
421911090490</t>
  </si>
  <si>
    <t>31745661</t>
  </si>
  <si>
    <t>Slovenský paralympijský výbor</t>
  </si>
  <si>
    <t>Benediktiho 5</t>
  </si>
  <si>
    <t>811 05</t>
  </si>
  <si>
    <t>www.spv.sk</t>
  </si>
  <si>
    <t>spcoffice@spv.sk</t>
  </si>
  <si>
    <t>Ján Riapoš</t>
  </si>
  <si>
    <t>Ján Riapoš
Maroš Čambal</t>
  </si>
  <si>
    <t>421905788436
421257789713</t>
  </si>
  <si>
    <t>30688060</t>
  </si>
  <si>
    <t>Slovenský rýchlokorčuliarsky zväz</t>
  </si>
  <si>
    <t>T. Vansovej 2171/1</t>
  </si>
  <si>
    <t>Spišská Nová Ves</t>
  </si>
  <si>
    <t>052 01</t>
  </si>
  <si>
    <t xml:space="preserve">www.speedskating.sk   </t>
  </si>
  <si>
    <t>info@speedskating.sk</t>
  </si>
  <si>
    <t>Ján Magdoško</t>
  </si>
  <si>
    <t>30806836</t>
  </si>
  <si>
    <t>Slovenský stolnotenisový zväz</t>
  </si>
  <si>
    <t>Černockého 6</t>
  </si>
  <si>
    <t>831 53</t>
  </si>
  <si>
    <t>www.sstz.sk</t>
  </si>
  <si>
    <t>sstz1@sstz.sk</t>
  </si>
  <si>
    <t>Zdenko Kríž</t>
  </si>
  <si>
    <t>Ivica Hatalová</t>
  </si>
  <si>
    <t>421903370792
421903370791</t>
  </si>
  <si>
    <t>00603341</t>
  </si>
  <si>
    <t>Slovenský strelecký zväz (SSZ)</t>
  </si>
  <si>
    <t>Wolkrova 4</t>
  </si>
  <si>
    <t>851 01</t>
  </si>
  <si>
    <t>www.shooting.sk</t>
  </si>
  <si>
    <t>ssz@shooting.sk</t>
  </si>
  <si>
    <t>Miloslav Benca</t>
  </si>
  <si>
    <t>Ján Kulich</t>
  </si>
  <si>
    <t>17310571</t>
  </si>
  <si>
    <t>Slovenský šachový zväz</t>
  </si>
  <si>
    <t>Bernolákovo námestie 811/25</t>
  </si>
  <si>
    <t>Nové Zámky</t>
  </si>
  <si>
    <t>940 02</t>
  </si>
  <si>
    <t>www.chess.sk</t>
  </si>
  <si>
    <t>sekretariat@chess.sk</t>
  </si>
  <si>
    <t>Milan Roman</t>
  </si>
  <si>
    <t>Vladimír Szűcs</t>
  </si>
  <si>
    <t>30806437</t>
  </si>
  <si>
    <t>Slovenský šermiarsky zväz</t>
  </si>
  <si>
    <t>Trnavská cesta 39</t>
  </si>
  <si>
    <t>www.slovak-fencing.sk</t>
  </si>
  <si>
    <t>slovak-fencing@slovak-fencing.sk</t>
  </si>
  <si>
    <t>Tatiana Drobná</t>
  </si>
  <si>
    <t>prezidentka</t>
  </si>
  <si>
    <t>Gabriela Geršiová</t>
  </si>
  <si>
    <t>30811384</t>
  </si>
  <si>
    <t>Slovenský tenisový zväz</t>
  </si>
  <si>
    <t>Príkopova 6</t>
  </si>
  <si>
    <t>www.stz.sk</t>
  </si>
  <si>
    <t>stz@stz.sk</t>
  </si>
  <si>
    <t>Tibor Macko</t>
  </si>
  <si>
    <t>Michal Sihelník</t>
  </si>
  <si>
    <t>421233104805
421904700522</t>
  </si>
  <si>
    <t>00688304</t>
  </si>
  <si>
    <t>Slovenský veslársky zväz</t>
  </si>
  <si>
    <t>www.veslovanie.sk</t>
  </si>
  <si>
    <t>rowingslovakia@gmail.com</t>
  </si>
  <si>
    <t>Ján Žiška</t>
  </si>
  <si>
    <t>Stanislava Vičanová</t>
  </si>
  <si>
    <t>31791981</t>
  </si>
  <si>
    <t>Slovenský zápasnícky zväz</t>
  </si>
  <si>
    <t>Junácka 2951/6</t>
  </si>
  <si>
    <t xml:space="preserve">www.zapasenie.sk </t>
  </si>
  <si>
    <t xml:space="preserve">szz@zapasenie.sk   </t>
  </si>
  <si>
    <t>Zoltán Szeiler, Elena Valentová</t>
  </si>
  <si>
    <t>viceprezident, generálna sekretárka</t>
  </si>
  <si>
    <t>Elena Valentová</t>
  </si>
  <si>
    <t>30811546</t>
  </si>
  <si>
    <t>Slovenský zväz bedmintonu</t>
  </si>
  <si>
    <t>Slovenská 19</t>
  </si>
  <si>
    <t>Prešov</t>
  </si>
  <si>
    <t>080 01</t>
  </si>
  <si>
    <t>www.bedminton.sk</t>
  </si>
  <si>
    <t>sekretar@bedminton.sk</t>
  </si>
  <si>
    <t>Zuzana Rajdugová</t>
  </si>
  <si>
    <t>generálny sekretár</t>
  </si>
  <si>
    <t>35656743</t>
  </si>
  <si>
    <t>Slovenský zväz biatlonu</t>
  </si>
  <si>
    <t>Partizánska cesta č. 3501/71</t>
  </si>
  <si>
    <t>www.biathlon.sk</t>
  </si>
  <si>
    <t>svk@biathlon.sk</t>
  </si>
  <si>
    <t>Peter Vozár</t>
  </si>
  <si>
    <t>Silvia Šarközi
Jaroslava Lauková</t>
  </si>
  <si>
    <t>421911323487
421905788868</t>
  </si>
  <si>
    <t>36067580</t>
  </si>
  <si>
    <t>Slovenský zväz bobistov</t>
  </si>
  <si>
    <t>Líščie údolie 134</t>
  </si>
  <si>
    <t>841 04</t>
  </si>
  <si>
    <t>www.boby.sk</t>
  </si>
  <si>
    <t>szb@boby.sk</t>
  </si>
  <si>
    <t>Milan Jagnešák</t>
  </si>
  <si>
    <t>Zdenka Jagnešáková</t>
  </si>
  <si>
    <t>00684112</t>
  </si>
  <si>
    <t>Slovenský zväz cyklistiky</t>
  </si>
  <si>
    <t>www.cyklistikaszc.sk</t>
  </si>
  <si>
    <t>szc@cyklistikaszc.sk</t>
  </si>
  <si>
    <t>Peter Privara, Katarína Jakubová</t>
  </si>
  <si>
    <t>Katarína Jakubová</t>
  </si>
  <si>
    <t>31806431</t>
  </si>
  <si>
    <t>Slovenský zväz dráhového golfu</t>
  </si>
  <si>
    <t>www.minigolfsport.sk</t>
  </si>
  <si>
    <t>manager@minigolfsport.sk</t>
  </si>
  <si>
    <t>František Drgoň</t>
  </si>
  <si>
    <t>René Šimanský</t>
  </si>
  <si>
    <t>31795421</t>
  </si>
  <si>
    <t>Slovenský zväz florbalu</t>
  </si>
  <si>
    <t>www.szfb.sk</t>
  </si>
  <si>
    <t>info@szfb.sk</t>
  </si>
  <si>
    <t>Oto Divinský</t>
  </si>
  <si>
    <t>30774772</t>
  </si>
  <si>
    <t>Slovenský zväz hádzanej</t>
  </si>
  <si>
    <t>www.slovakhandball.sk</t>
  </si>
  <si>
    <t>szh@slovakhandball.sk</t>
  </si>
  <si>
    <t>Jaroslav Holeša</t>
  </si>
  <si>
    <t>Ivan Sabovik</t>
  </si>
  <si>
    <t>30793211</t>
  </si>
  <si>
    <t>Slovenský zväz jachtingu</t>
  </si>
  <si>
    <t>www.sailing.sk</t>
  </si>
  <si>
    <t>szj@sailing.sk</t>
  </si>
  <si>
    <t>Marián Babjak</t>
  </si>
  <si>
    <t>Zuzana Vargová</t>
  </si>
  <si>
    <t>17308518</t>
  </si>
  <si>
    <t>Slovenský zväz judo</t>
  </si>
  <si>
    <t>www.judo.sk</t>
  </si>
  <si>
    <t>szj@judo.sk</t>
  </si>
  <si>
    <t>Ján Krišanda</t>
  </si>
  <si>
    <t>Peter Pisoň</t>
  </si>
  <si>
    <t>30811571</t>
  </si>
  <si>
    <t>Slovenský Zväz Karate</t>
  </si>
  <si>
    <t>www.karate.sk</t>
  </si>
  <si>
    <t>karate@karate.sk</t>
  </si>
  <si>
    <t>Daniel Líška</t>
  </si>
  <si>
    <t>Leopold Roman</t>
  </si>
  <si>
    <t>31119247</t>
  </si>
  <si>
    <t>Slovenský zväz kickboxu</t>
  </si>
  <si>
    <t xml:space="preserve">www.slovak-kickboxing.sk </t>
  </si>
  <si>
    <t>onuscak@kickboxing.sk</t>
  </si>
  <si>
    <t>Peter Onuščák</t>
  </si>
  <si>
    <t>Viliam Sabol</t>
  </si>
  <si>
    <t>30845386</t>
  </si>
  <si>
    <t>Slovenský zväz ľadového hokeja</t>
  </si>
  <si>
    <t>Trnavská cesta 27/B</t>
  </si>
  <si>
    <t>www.hockeyslovakia.sk</t>
  </si>
  <si>
    <t>urbanova@szlh.sk; pulkert@szlh.sk</t>
  </si>
  <si>
    <t xml:space="preserve">Ivan Pulkert </t>
  </si>
  <si>
    <t>Andrea Urbanová</t>
  </si>
  <si>
    <t>421 2 32 340 901</t>
  </si>
  <si>
    <t>30865930</t>
  </si>
  <si>
    <t>Slovenský zväz malého futbalu</t>
  </si>
  <si>
    <t>Jašíková 24</t>
  </si>
  <si>
    <t>821 03</t>
  </si>
  <si>
    <t>www.malyfutbal.sk</t>
  </si>
  <si>
    <t>peter.kralik@malyfutbal.sk</t>
  </si>
  <si>
    <t>Peter Králik</t>
  </si>
  <si>
    <t>Barbora Dedičová</t>
  </si>
  <si>
    <t>30788714</t>
  </si>
  <si>
    <t>Slovenský zväz moderného päťboja</t>
  </si>
  <si>
    <t>www.pentathlon.sk</t>
  </si>
  <si>
    <t>smpa@pentathlon.sk</t>
  </si>
  <si>
    <t>Dušan Poláček ml.</t>
  </si>
  <si>
    <t>Dušan Poláček st.</t>
  </si>
  <si>
    <t>30806518</t>
  </si>
  <si>
    <t>Slovenský zväz orientačných športov</t>
  </si>
  <si>
    <t>www.orienteering.sk</t>
  </si>
  <si>
    <t>slovakia@orienteering.sk</t>
  </si>
  <si>
    <t>Andrej Patráš</t>
  </si>
  <si>
    <t>Milan Mazúr</t>
  </si>
  <si>
    <t>31751075</t>
  </si>
  <si>
    <t>Slovenský zväz pozemného hokeja</t>
  </si>
  <si>
    <t>Jurkovičova 5</t>
  </si>
  <si>
    <t>www.szph.sk</t>
  </si>
  <si>
    <t>szph@szph.sk</t>
  </si>
  <si>
    <t>Ľudmila Pastorová</t>
  </si>
  <si>
    <t>Mariana Mankovecká</t>
  </si>
  <si>
    <t>37818058</t>
  </si>
  <si>
    <t>Slovenský zväz psích záprahov</t>
  </si>
  <si>
    <t>M.R.Štefánika 217</t>
  </si>
  <si>
    <t>Vranov nad Topľou</t>
  </si>
  <si>
    <t>093 01</t>
  </si>
  <si>
    <t>www.mushing.sk</t>
  </si>
  <si>
    <t>igorpribula11@gmail.com</t>
  </si>
  <si>
    <t>Igor Pribula</t>
  </si>
  <si>
    <t>00896896</t>
  </si>
  <si>
    <t>Slovenský zväz rádioamatérov</t>
  </si>
  <si>
    <t>Mlynská 4</t>
  </si>
  <si>
    <t>Stupava</t>
  </si>
  <si>
    <t>900 31</t>
  </si>
  <si>
    <t>www.hamradio.sk</t>
  </si>
  <si>
    <t>szr@szr.sk</t>
  </si>
  <si>
    <t>Roman Kudláč</t>
  </si>
  <si>
    <t>31871526</t>
  </si>
  <si>
    <t>Slovenský zväz rybolovnej techniky</t>
  </si>
  <si>
    <t>Svornosti 69</t>
  </si>
  <si>
    <t>940 77</t>
  </si>
  <si>
    <t>www.szrtnz.sk</t>
  </si>
  <si>
    <t>szrtnz@szm.sk</t>
  </si>
  <si>
    <t>Juraj Mészáros</t>
  </si>
  <si>
    <t>31989373</t>
  </si>
  <si>
    <t>Slovenský zväz sánkarov</t>
  </si>
  <si>
    <t>Starý Smokovec 18074</t>
  </si>
  <si>
    <t xml:space="preserve">Vysoké Tatry </t>
  </si>
  <si>
    <t>062 01</t>
  </si>
  <si>
    <t>www.sane.sk</t>
  </si>
  <si>
    <t>sane@sane.sk</t>
  </si>
  <si>
    <t>Jozef Škvarek</t>
  </si>
  <si>
    <t>Viera Bachárová Findurová</t>
  </si>
  <si>
    <t>51118831</t>
  </si>
  <si>
    <t>Slovenský zväz športového rybolovu</t>
  </si>
  <si>
    <t>Andreja Kmeťa 20</t>
  </si>
  <si>
    <t>www.szsr.sk</t>
  </si>
  <si>
    <t>sekretariatszsr@gmail.com</t>
  </si>
  <si>
    <t>Jaroslav Sámela</t>
  </si>
  <si>
    <t>Mária Sprušanská</t>
  </si>
  <si>
    <t>37938941</t>
  </si>
  <si>
    <t>Slovenský zväz Taekwon - Do ITF</t>
  </si>
  <si>
    <t>Trnavská 18</t>
  </si>
  <si>
    <t>Smolenice</t>
  </si>
  <si>
    <t>919 04</t>
  </si>
  <si>
    <t>www.sztkd-itf.sk</t>
  </si>
  <si>
    <t>ladislav.hunady@gmail.com</t>
  </si>
  <si>
    <t>Ladislav Huňady</t>
  </si>
  <si>
    <t>00684767</t>
  </si>
  <si>
    <t>Slovenský zväz tanečného športu</t>
  </si>
  <si>
    <t>Škultétyho 3030/1</t>
  </si>
  <si>
    <t>www.szts.sk</t>
  </si>
  <si>
    <t>szts@szts.sk</t>
  </si>
  <si>
    <t>Petr Horáček</t>
  </si>
  <si>
    <t>Peter Ivanič
Daša Guzmanová</t>
  </si>
  <si>
    <t>421905245008
421263813424</t>
  </si>
  <si>
    <t>22665234</t>
  </si>
  <si>
    <t>Slovenský zväz telesne postihnutých športovcov</t>
  </si>
  <si>
    <t>www.sztps.sk</t>
  </si>
  <si>
    <t>tps@sztps.sk</t>
  </si>
  <si>
    <t>Ján Riapoš
Martina Balcová</t>
  </si>
  <si>
    <t>421905788436
421918940356</t>
  </si>
  <si>
    <t>30793203</t>
  </si>
  <si>
    <t>Slovenský zväz vodného lyžovania a wakeboardingu</t>
  </si>
  <si>
    <t>www.waterski.sk</t>
  </si>
  <si>
    <t>waterski@waterski.sk</t>
  </si>
  <si>
    <t>Alexander Vaško</t>
  </si>
  <si>
    <t xml:space="preserve">predseda </t>
  </si>
  <si>
    <t>Denisa Oravcová</t>
  </si>
  <si>
    <t>00681768</t>
  </si>
  <si>
    <t>Slovenský zväz vodného motorizmu</t>
  </si>
  <si>
    <t>Trnavská cesta 29</t>
  </si>
  <si>
    <t>832 84</t>
  </si>
  <si>
    <t>www.szvm.sk</t>
  </si>
  <si>
    <t>szvm@szvm.sk</t>
  </si>
  <si>
    <t>Marian Jung</t>
  </si>
  <si>
    <t>31796079</t>
  </si>
  <si>
    <t>Slovenský zväz vzpierania</t>
  </si>
  <si>
    <t>Dom športu, Junácka č. 6</t>
  </si>
  <si>
    <t>www.vzpieranie.sk</t>
  </si>
  <si>
    <t>szv@vzpieranie.sk</t>
  </si>
  <si>
    <t>Ján Štefánik</t>
  </si>
  <si>
    <t>30811406</t>
  </si>
  <si>
    <t>Špeciálne olympiády Slovensko</t>
  </si>
  <si>
    <t>Bratislava</t>
  </si>
  <si>
    <t>www.specialolympics.sk</t>
  </si>
  <si>
    <t>office@specialolympics.sk</t>
  </si>
  <si>
    <t>Eva Gažová</t>
  </si>
  <si>
    <t>Národná riaditeľka</t>
  </si>
  <si>
    <t>35538015</t>
  </si>
  <si>
    <t>Združenie šípkarských organizácií</t>
  </si>
  <si>
    <t>Szakkayho 1</t>
  </si>
  <si>
    <t>www.slovakiadart.sk</t>
  </si>
  <si>
    <t>info@sipky.sk</t>
  </si>
  <si>
    <t>Karol Kirchner</t>
  </si>
  <si>
    <t>00585319</t>
  </si>
  <si>
    <t>Zväz potápačov Slovenska</t>
  </si>
  <si>
    <t>www.zps-diving.sk</t>
  </si>
  <si>
    <t>zps@zps-diving.sk</t>
  </si>
  <si>
    <t>Roman Baláž</t>
  </si>
  <si>
    <t>Patrik Fiala
Dana Duchoslavová</t>
  </si>
  <si>
    <t>421907731995
421907469799</t>
  </si>
  <si>
    <t>31945732</t>
  </si>
  <si>
    <t>Zväz športovej kynológie Slovenskej republiky</t>
  </si>
  <si>
    <t>Partizánska cesta 97</t>
  </si>
  <si>
    <t>www.zsksr.sk</t>
  </si>
  <si>
    <t>palovicova@zsk-sr.sk</t>
  </si>
  <si>
    <t>Ivan Kočajda</t>
  </si>
  <si>
    <t>štatutár</t>
  </si>
  <si>
    <t>Renáta Chlebanová</t>
  </si>
  <si>
    <t>12664901</t>
  </si>
  <si>
    <t>Zväz vodáctva a raftingu Slovenskej republiky</t>
  </si>
  <si>
    <t>Wolkrová č.4</t>
  </si>
  <si>
    <t>www.zvazraftingu</t>
  </si>
  <si>
    <t>zvazraftingu@gmail.com</t>
  </si>
  <si>
    <t>Radoslav Orokocký</t>
  </si>
  <si>
    <t>Predmet
(názov, miesto, termín, parametre)</t>
  </si>
  <si>
    <t>Schválená
(eur)</t>
  </si>
  <si>
    <t>SF
(%)</t>
  </si>
  <si>
    <t>B/K</t>
  </si>
  <si>
    <t>ico+ucel</t>
  </si>
  <si>
    <t>ico+ppg</t>
  </si>
  <si>
    <t>Šport</t>
  </si>
  <si>
    <t>ICO+PPG+BK</t>
  </si>
  <si>
    <t>Zoraď</t>
  </si>
  <si>
    <t>ico+ucel+B/K</t>
  </si>
  <si>
    <t>činnosť Deaflympijského výboru Slovenska</t>
  </si>
  <si>
    <t>B</t>
  </si>
  <si>
    <t>Adrián Babič</t>
  </si>
  <si>
    <t>Amália Lepótová</t>
  </si>
  <si>
    <t>David Pristáč</t>
  </si>
  <si>
    <t>Ema Štetková</t>
  </si>
  <si>
    <t>Eva Jurková</t>
  </si>
  <si>
    <t>Ivana Krištofičová</t>
  </si>
  <si>
    <t>Július Maťovčík</t>
  </si>
  <si>
    <t>Marek Tutura</t>
  </si>
  <si>
    <t>Martina Antušeková</t>
  </si>
  <si>
    <t>Nataša Bačenková</t>
  </si>
  <si>
    <t>Rastislav Jelínek</t>
  </si>
  <si>
    <t>Terézia Pristáčová</t>
  </si>
  <si>
    <t>Thomas Keinath</t>
  </si>
  <si>
    <t>americký futbal - bežné transfery</t>
  </si>
  <si>
    <t>americký futbal</t>
  </si>
  <si>
    <t>boccia - bežné transfery</t>
  </si>
  <si>
    <t>boccia</t>
  </si>
  <si>
    <t>boule lyonnaise - bežné transfery</t>
  </si>
  <si>
    <t>boule lyonnaise</t>
  </si>
  <si>
    <t>boule lyonnaise - kapitálové transfery</t>
  </si>
  <si>
    <t>K</t>
  </si>
  <si>
    <t>wushu - bežné transfery</t>
  </si>
  <si>
    <t>wushu</t>
  </si>
  <si>
    <t>Patrik Hatala</t>
  </si>
  <si>
    <t>Weapon vs. Weapon Sparring Routine  - dvojica</t>
  </si>
  <si>
    <t>kulturistika a fitnes - bežné transfery</t>
  </si>
  <si>
    <t>kulturistika a fitnes</t>
  </si>
  <si>
    <t>silové športy - bežné transfery</t>
  </si>
  <si>
    <t>silové športy</t>
  </si>
  <si>
    <t>Beata Graňáková</t>
  </si>
  <si>
    <t>Dobroslava Lehotská</t>
  </si>
  <si>
    <t>Jana Stachová</t>
  </si>
  <si>
    <t>Katarína Klimasová</t>
  </si>
  <si>
    <t>Kristína Juricová</t>
  </si>
  <si>
    <t>Michaela Pavleová</t>
  </si>
  <si>
    <t>Michal Barbier</t>
  </si>
  <si>
    <t>Peter Tatarka</t>
  </si>
  <si>
    <t>Tatiana Ondrušková</t>
  </si>
  <si>
    <t>Tomáš Smrek</t>
  </si>
  <si>
    <t>Vladimír Holota</t>
  </si>
  <si>
    <t>Zuzana Kardošová</t>
  </si>
  <si>
    <t>športy s lietajúcim diskom - bežné transfery</t>
  </si>
  <si>
    <t>športy s lietajúcim diskom</t>
  </si>
  <si>
    <t>korfbal - bežné transfery</t>
  </si>
  <si>
    <t>korfbal</t>
  </si>
  <si>
    <t>automobilový šport - bežné transfery</t>
  </si>
  <si>
    <t>automobilový šport</t>
  </si>
  <si>
    <t>pretláčanie rukou - bežné transfery</t>
  </si>
  <si>
    <t>pretláčanie rukou</t>
  </si>
  <si>
    <t>pretláčanie rukou - kapitálové transfery</t>
  </si>
  <si>
    <t>Lucia Debnárová</t>
  </si>
  <si>
    <t>Rebeka Martinkovičová</t>
  </si>
  <si>
    <t>taekwondo - bežné transfery</t>
  </si>
  <si>
    <t>taekwondo</t>
  </si>
  <si>
    <t>Gabriela Briškárová</t>
  </si>
  <si>
    <t>činnosť Slovenskej asociácie zrakovo postihnutých športovcov</t>
  </si>
  <si>
    <t>baseball - bežné transfery</t>
  </si>
  <si>
    <t>baseball</t>
  </si>
  <si>
    <t>basketbal - bežné transfery</t>
  </si>
  <si>
    <t>basketbal</t>
  </si>
  <si>
    <t>box - bežné transfery</t>
  </si>
  <si>
    <t>box</t>
  </si>
  <si>
    <t>Andrej Csemez</t>
  </si>
  <si>
    <t>Dávid Michálek</t>
  </si>
  <si>
    <t>Jessica Triebeľová</t>
  </si>
  <si>
    <t>Lukáš Ferneza</t>
  </si>
  <si>
    <t>Matúš Strnisko</t>
  </si>
  <si>
    <t>Michal Takács</t>
  </si>
  <si>
    <t>Miroslava Jedináková</t>
  </si>
  <si>
    <t>pétanque - bežné transfery</t>
  </si>
  <si>
    <t>pétanque</t>
  </si>
  <si>
    <t>golf - bežné transfery</t>
  </si>
  <si>
    <t>golf</t>
  </si>
  <si>
    <t>golf - kapitálové transfery</t>
  </si>
  <si>
    <t>gymnastika - bežné transfery</t>
  </si>
  <si>
    <t>gymnastika</t>
  </si>
  <si>
    <t>gymnastika - kapitálové transfery</t>
  </si>
  <si>
    <t>jazdectvo - bežné transfery</t>
  </si>
  <si>
    <t>jazdectvo</t>
  </si>
  <si>
    <t>kanoistika - bežné transfery</t>
  </si>
  <si>
    <t>kanoistika</t>
  </si>
  <si>
    <t>kanoistika - kapitálové transfery</t>
  </si>
  <si>
    <t>Adam Gonšenica</t>
  </si>
  <si>
    <t>Alexander Slafkovský</t>
  </si>
  <si>
    <t>C 2 - juniori</t>
  </si>
  <si>
    <t>Eduard Strýček</t>
  </si>
  <si>
    <t>Eliška Mintálová</t>
  </si>
  <si>
    <t>Emanuela Luknárová</t>
  </si>
  <si>
    <t>Ivana Chlebová</t>
  </si>
  <si>
    <t>Ivana Mládková</t>
  </si>
  <si>
    <t>Jakub Grigar</t>
  </si>
  <si>
    <t>Jana Dukátová</t>
  </si>
  <si>
    <t>Juraj Dieška</t>
  </si>
  <si>
    <t>K 2 - do 23 rokov</t>
  </si>
  <si>
    <t>K 2 - juniori</t>
  </si>
  <si>
    <t>K 2 - juniorky</t>
  </si>
  <si>
    <t xml:space="preserve">K 4 - do 23 rokov </t>
  </si>
  <si>
    <t>K 4 - juniori</t>
  </si>
  <si>
    <t xml:space="preserve">K 4 - juniorky </t>
  </si>
  <si>
    <t>K 4 - muži</t>
  </si>
  <si>
    <t>Katarína Pecsuková</t>
  </si>
  <si>
    <t>Kristína Ďurecová</t>
  </si>
  <si>
    <t>Ľudovít Macúš</t>
  </si>
  <si>
    <t>Mariana Petrušová</t>
  </si>
  <si>
    <t>Marko Mirgorodský</t>
  </si>
  <si>
    <t>Martin Dodok</t>
  </si>
  <si>
    <t>Matej Beňuš</t>
  </si>
  <si>
    <t>Matúš Jedinák</t>
  </si>
  <si>
    <t>Michaela Haššová</t>
  </si>
  <si>
    <t>Michal Martikán</t>
  </si>
  <si>
    <t>Monika Škáchová</t>
  </si>
  <si>
    <t>Peter Gelle</t>
  </si>
  <si>
    <t>Simona Maceková</t>
  </si>
  <si>
    <t>Soňa Stanovská</t>
  </si>
  <si>
    <t>Zuzana Paňková</t>
  </si>
  <si>
    <t>lakros - bežné transfery</t>
  </si>
  <si>
    <t>lakros</t>
  </si>
  <si>
    <t>motocyklový šport - bežné transfery</t>
  </si>
  <si>
    <t>motocyklový šport</t>
  </si>
  <si>
    <t>thajský box - bežné transfery</t>
  </si>
  <si>
    <t>thajský box</t>
  </si>
  <si>
    <t>plavecké športy - bežné transfery</t>
  </si>
  <si>
    <t>plavecké športy</t>
  </si>
  <si>
    <t>Nikoleta Trníková</t>
  </si>
  <si>
    <t>štafeta - juniorky</t>
  </si>
  <si>
    <t>rugby - bežné transfery</t>
  </si>
  <si>
    <t>rugby</t>
  </si>
  <si>
    <t>skialpinizmus - bežné transfery</t>
  </si>
  <si>
    <t>skialpinizmus</t>
  </si>
  <si>
    <t>Marianna Jagerčíková</t>
  </si>
  <si>
    <t>softbal - bežné transfery</t>
  </si>
  <si>
    <t>softbal</t>
  </si>
  <si>
    <t>squash - bežné transfery</t>
  </si>
  <si>
    <t>squash</t>
  </si>
  <si>
    <t>squash - kapitálové transfery</t>
  </si>
  <si>
    <t>triatlon - bežné transfery</t>
  </si>
  <si>
    <t>triatlon</t>
  </si>
  <si>
    <t>volejbal - bežné transfery</t>
  </si>
  <si>
    <t>volejbal</t>
  </si>
  <si>
    <t>atletika - bežné transfery</t>
  </si>
  <si>
    <t>atletika</t>
  </si>
  <si>
    <t>atletika - kapitálové transfery</t>
  </si>
  <si>
    <t>Daniel Kováč</t>
  </si>
  <si>
    <t>Ema Zapletalová</t>
  </si>
  <si>
    <t>Gabriela Gajanová</t>
  </si>
  <si>
    <t>Ján Volko</t>
  </si>
  <si>
    <t>Ľubomír Kubiš</t>
  </si>
  <si>
    <t>Marcel Lomnický</t>
  </si>
  <si>
    <t>Martina Hrašnová</t>
  </si>
  <si>
    <t xml:space="preserve">Matej Baluch </t>
  </si>
  <si>
    <t>Matej Tóth</t>
  </si>
  <si>
    <t>Oliver Murcko</t>
  </si>
  <si>
    <t>Tomáš Veszelka</t>
  </si>
  <si>
    <t>zmiešaná štafeta</t>
  </si>
  <si>
    <t>biliard - bežné transfery</t>
  </si>
  <si>
    <t>biliard</t>
  </si>
  <si>
    <t>bowling - bežné transfery</t>
  </si>
  <si>
    <t>bowling</t>
  </si>
  <si>
    <t>bridž - bežné transfery</t>
  </si>
  <si>
    <t>bridž</t>
  </si>
  <si>
    <t>bridž - kapitálové transfery</t>
  </si>
  <si>
    <t>curling - bežné transfery</t>
  </si>
  <si>
    <t>curling</t>
  </si>
  <si>
    <t>futbal - bežné transfery</t>
  </si>
  <si>
    <t>futbal</t>
  </si>
  <si>
    <t>horolezectvo - bežné transfery</t>
  </si>
  <si>
    <t>horolezectvo</t>
  </si>
  <si>
    <t>športové lezenie - bežné transfery</t>
  </si>
  <si>
    <t>športové lezenie</t>
  </si>
  <si>
    <t>Peter Kuric</t>
  </si>
  <si>
    <t>Vanda Michalková</t>
  </si>
  <si>
    <t>krasokorčuľovanie - bežné transfery</t>
  </si>
  <si>
    <t>krasokorčuľovanie</t>
  </si>
  <si>
    <t>Nicole Rajičová</t>
  </si>
  <si>
    <t>lukostreľba - bežné transfery</t>
  </si>
  <si>
    <t>lukostreľba</t>
  </si>
  <si>
    <t>letecké športy - bežné transfery</t>
  </si>
  <si>
    <t>letecké športy</t>
  </si>
  <si>
    <t>air navigation race - dvojica</t>
  </si>
  <si>
    <t>Igor Burger</t>
  </si>
  <si>
    <t>Ján Koťuha</t>
  </si>
  <si>
    <t>Ján Šabľa jr.</t>
  </si>
  <si>
    <t>Marián Greš</t>
  </si>
  <si>
    <t>Michal Žitňan st.</t>
  </si>
  <si>
    <t>činnosť Slovenského olympijského výboru</t>
  </si>
  <si>
    <t>účasť výprav (športovcov a členov realizačných tímov) Slovenskej republiky na majstrovstvách sveta v lyžovaní v seniorskej a juniorskej kategórii v jednotlivých lyžiarskych odvetviach v roku 2021 vrátane s tým spojených nevyhnutných výdavkov</t>
  </si>
  <si>
    <t>činnosť Slovenského paralympijského výboru</t>
  </si>
  <si>
    <t>činnosť Slovenského zväzu telesne postihnutých športovcov</t>
  </si>
  <si>
    <t>činnosť Špeciálnych olympiád Slovensko</t>
  </si>
  <si>
    <t>Adrián Matušík</t>
  </si>
  <si>
    <t>Henrieta Farkašová + 1 os.</t>
  </si>
  <si>
    <t>Jakub Krako + 1 os.</t>
  </si>
  <si>
    <t>Július Hutka</t>
  </si>
  <si>
    <t>Kristína Funková</t>
  </si>
  <si>
    <t>Marek Kamzík</t>
  </si>
  <si>
    <t>Marek Kubačka + 1 os.</t>
  </si>
  <si>
    <t>Marián Kuřeja</t>
  </si>
  <si>
    <t>Martin France</t>
  </si>
  <si>
    <t>Miroslav Haraus + 1 os.</t>
  </si>
  <si>
    <t>Petra Smaržová</t>
  </si>
  <si>
    <t>Radoslav Malenovský</t>
  </si>
  <si>
    <t>Tatiana Blattnerová</t>
  </si>
  <si>
    <t>Veronika Vadovičová</t>
  </si>
  <si>
    <t>kolieskové korčuľovanie - bežné transfery</t>
  </si>
  <si>
    <t>kolieskové korčuľovanie</t>
  </si>
  <si>
    <t>rýchlokorčuľovanie - bežné transfery</t>
  </si>
  <si>
    <t>rýchlokorčuľovanie</t>
  </si>
  <si>
    <t>Dominika Králiková</t>
  </si>
  <si>
    <t>in line zjazd družstvo</t>
  </si>
  <si>
    <t>Richard Tury</t>
  </si>
  <si>
    <t>stolný tenis - bežné transfery</t>
  </si>
  <si>
    <t>stolný tenis</t>
  </si>
  <si>
    <t>stolný tenis - kapitálové transfery</t>
  </si>
  <si>
    <t>Ema Labošová</t>
  </si>
  <si>
    <t>Yang Wang</t>
  </si>
  <si>
    <t>zmiešaná štvorhra</t>
  </si>
  <si>
    <t>streľba - bežné transfery</t>
  </si>
  <si>
    <t>streľba</t>
  </si>
  <si>
    <t>streľba - kapitálové transfery</t>
  </si>
  <si>
    <t>Danka Barteková</t>
  </si>
  <si>
    <t>Erik Varga</t>
  </si>
  <si>
    <t>Juraj Tužinský</t>
  </si>
  <si>
    <t>Marián Kovačócy</t>
  </si>
  <si>
    <t>Patrik Jány</t>
  </si>
  <si>
    <t>Štefan Šulek</t>
  </si>
  <si>
    <t>team mix - trap</t>
  </si>
  <si>
    <t>Vanesa Hocková</t>
  </si>
  <si>
    <t>Veronika Sýkorová</t>
  </si>
  <si>
    <t>Zuzana Rehák Štefečeková</t>
  </si>
  <si>
    <t>šach - bežné transfery</t>
  </si>
  <si>
    <t>šach</t>
  </si>
  <si>
    <t>šerm - bežné transfery</t>
  </si>
  <si>
    <t>šerm</t>
  </si>
  <si>
    <t>tenis - bežné transfery</t>
  </si>
  <si>
    <t>tenis</t>
  </si>
  <si>
    <t>Romana Čišovská</t>
  </si>
  <si>
    <t>Viktória Morvayová</t>
  </si>
  <si>
    <t>veslovanie - bežné transfery</t>
  </si>
  <si>
    <t>veslovanie</t>
  </si>
  <si>
    <t>veslovanie - kapitálové transfery</t>
  </si>
  <si>
    <t>dvojskif LV</t>
  </si>
  <si>
    <t>zápasenie - bežné transfery</t>
  </si>
  <si>
    <t>zápasenie</t>
  </si>
  <si>
    <t xml:space="preserve">Ahsarbek Gulaev </t>
  </si>
  <si>
    <t xml:space="preserve">Boris Makoev </t>
  </si>
  <si>
    <t>Daniel Chomanič</t>
  </si>
  <si>
    <t>Denis Horváth</t>
  </si>
  <si>
    <t>Jakub Sýkora</t>
  </si>
  <si>
    <t>Leoš Drmola</t>
  </si>
  <si>
    <t>Taimuraz Salkazanov</t>
  </si>
  <si>
    <t>Zsuzsana Molnár</t>
  </si>
  <si>
    <t>bedminton - bežné transfery</t>
  </si>
  <si>
    <t>bedminton</t>
  </si>
  <si>
    <t>biatlon - bežné transfery</t>
  </si>
  <si>
    <t>biatlon</t>
  </si>
  <si>
    <t>biatlon - kapitálové transfery</t>
  </si>
  <si>
    <t>Paulína Fialková</t>
  </si>
  <si>
    <t>štafeta - juniori</t>
  </si>
  <si>
    <t>štafeta - kadetky</t>
  </si>
  <si>
    <t>štafeta - ženy</t>
  </si>
  <si>
    <t>Tomáš Sklenárik</t>
  </si>
  <si>
    <t>Zuzana Remeňová</t>
  </si>
  <si>
    <t>boby a skeleton - bežné transfery</t>
  </si>
  <si>
    <t>boby a skeleton</t>
  </si>
  <si>
    <t>boby a skeleton - kapitálové transfery</t>
  </si>
  <si>
    <t>cyklistika - bežné transfery</t>
  </si>
  <si>
    <t>cyklistika</t>
  </si>
  <si>
    <t>cyklistika - kapitálové transfery</t>
  </si>
  <si>
    <t>Peter Sagan</t>
  </si>
  <si>
    <t>dráhový golf - bežné transfery</t>
  </si>
  <si>
    <t>dráhový golf</t>
  </si>
  <si>
    <t>florbal - bežné transfery</t>
  </si>
  <si>
    <t>florbal</t>
  </si>
  <si>
    <t>hádzaná - bežné transfery</t>
  </si>
  <si>
    <t>hádzaná</t>
  </si>
  <si>
    <t>jachting - bežné transfery</t>
  </si>
  <si>
    <t>jachting</t>
  </si>
  <si>
    <t>judo - bežné transfery</t>
  </si>
  <si>
    <t>judo</t>
  </si>
  <si>
    <t>Alex Barto</t>
  </si>
  <si>
    <t>Benjamin Maťašeje</t>
  </si>
  <si>
    <t>Bruno Banský</t>
  </si>
  <si>
    <t>Marius Fízeľ</t>
  </si>
  <si>
    <t>Milan Randl</t>
  </si>
  <si>
    <t>karate - bežné transfery</t>
  </si>
  <si>
    <t>karate</t>
  </si>
  <si>
    <t>karate - kapitálové transfery</t>
  </si>
  <si>
    <t>Adam Štelcl</t>
  </si>
  <si>
    <t>Adi Gyurík</t>
  </si>
  <si>
    <t>Dominik Imrich</t>
  </si>
  <si>
    <t>Dominika Veisová</t>
  </si>
  <si>
    <t>Dorota Balciarová</t>
  </si>
  <si>
    <t>Ingrida Suchánková</t>
  </si>
  <si>
    <t>Jakub Štetina</t>
  </si>
  <si>
    <t>Ján Fuzer</t>
  </si>
  <si>
    <t>Jana Vaňušaniková</t>
  </si>
  <si>
    <t>Julián Enrik Smoliga</t>
  </si>
  <si>
    <t>Kristína Šimčíková</t>
  </si>
  <si>
    <t>Laura Pálinkášová</t>
  </si>
  <si>
    <t>Lenka Ťažká</t>
  </si>
  <si>
    <t>Maroš Janovčík</t>
  </si>
  <si>
    <t>Matúš Lieskovský</t>
  </si>
  <si>
    <t>Michaela Čukanová</t>
  </si>
  <si>
    <t>Mimolat Bagaev</t>
  </si>
  <si>
    <t>Miroslava Kopúňová</t>
  </si>
  <si>
    <t>Natália Rajčanová</t>
  </si>
  <si>
    <t>Nina Jelžová</t>
  </si>
  <si>
    <t>Pavol Szolár</t>
  </si>
  <si>
    <t>Peter Fabian</t>
  </si>
  <si>
    <t>Sára Krivdová</t>
  </si>
  <si>
    <t>Sarah Hrnková</t>
  </si>
  <si>
    <t>Tatiana Ťapajčíková</t>
  </si>
  <si>
    <t>Tomáš Kósa</t>
  </si>
  <si>
    <t>Zdenko Vanka</t>
  </si>
  <si>
    <t>kickbox - bežné transfery</t>
  </si>
  <si>
    <t>kickbox</t>
  </si>
  <si>
    <t>Barbora Mayerová</t>
  </si>
  <si>
    <t>Dominika Sakáčová, rod. Karchová</t>
  </si>
  <si>
    <t>Jaroslav Paľa</t>
  </si>
  <si>
    <t>Marek Karlík</t>
  </si>
  <si>
    <t>Monika Chochlíková</t>
  </si>
  <si>
    <t>ľadový hokej - bežné transfery</t>
  </si>
  <si>
    <t>ľadový hokej</t>
  </si>
  <si>
    <t>ľadový hokej - kapitálové transfery</t>
  </si>
  <si>
    <t>moderný päťboj - bežné transfery</t>
  </si>
  <si>
    <t>moderný päťboj</t>
  </si>
  <si>
    <t>orientačné športy - bežné transfery</t>
  </si>
  <si>
    <t>orientačné športy</t>
  </si>
  <si>
    <t>Ján Furucz</t>
  </si>
  <si>
    <t>pozemný hokej - bežné transfery</t>
  </si>
  <si>
    <t>pozemný hokej</t>
  </si>
  <si>
    <t>psie záprahy - bežné transfery</t>
  </si>
  <si>
    <t>psie záprahy</t>
  </si>
  <si>
    <t>Andrej Drábik</t>
  </si>
  <si>
    <t>Igor Štefan</t>
  </si>
  <si>
    <t>Jakub Reguli</t>
  </si>
  <si>
    <t>Ján Neger</t>
  </si>
  <si>
    <t>Maroš Litvaj</t>
  </si>
  <si>
    <t>Tomáš Hockicko</t>
  </si>
  <si>
    <t>rybolovná technika - bežné transfery</t>
  </si>
  <si>
    <t>rybolovná technika</t>
  </si>
  <si>
    <t>Ján Meszáros</t>
  </si>
  <si>
    <t>Jana Jankovičová</t>
  </si>
  <si>
    <t>Michaela Némethová</t>
  </si>
  <si>
    <t>Rastislav Náhlik</t>
  </si>
  <si>
    <t>Tomáš Valášek</t>
  </si>
  <si>
    <t>Vanessa Staršicová</t>
  </si>
  <si>
    <t>sánkovanie - bežné transfery</t>
  </si>
  <si>
    <t>sánkovanie</t>
  </si>
  <si>
    <t>sánkovanie - kapitálové transfery</t>
  </si>
  <si>
    <t>dvojsedadlové sane</t>
  </si>
  <si>
    <t>Jozef Ninis</t>
  </si>
  <si>
    <t>Katarína Šimoňáková</t>
  </si>
  <si>
    <t>Marián Skupek</t>
  </si>
  <si>
    <t>športové rybárstvo - bežné transfery</t>
  </si>
  <si>
    <t>športové rybárstvo</t>
  </si>
  <si>
    <t>družstvo prívlač</t>
  </si>
  <si>
    <t>Kristián Šveda</t>
  </si>
  <si>
    <t>Peter Horňák</t>
  </si>
  <si>
    <t>tanečný šport - bežné transfery</t>
  </si>
  <si>
    <t>tanečný šport</t>
  </si>
  <si>
    <t>tanečný šport - kapitálové transfery</t>
  </si>
  <si>
    <t>Adam Fekete</t>
  </si>
  <si>
    <t>Alena Kánová</t>
  </si>
  <si>
    <t>Anna Oroszová</t>
  </si>
  <si>
    <t>Boris Trávniček</t>
  </si>
  <si>
    <t>družstvo mix - kladkový luk</t>
  </si>
  <si>
    <t>Jozef Metelka</t>
  </si>
  <si>
    <t>Marcel Pavlík</t>
  </si>
  <si>
    <t>Martin Ludrovský</t>
  </si>
  <si>
    <t>Michaela Balcová</t>
  </si>
  <si>
    <t>Miroslav Jambor</t>
  </si>
  <si>
    <t>Ondrej Strečko</t>
  </si>
  <si>
    <t>Patrik Kuril</t>
  </si>
  <si>
    <t>Peter Mihálik</t>
  </si>
  <si>
    <t>Rastislav Kurilák</t>
  </si>
  <si>
    <t>Róbert Mezík</t>
  </si>
  <si>
    <t>Samuel Andrejčík</t>
  </si>
  <si>
    <t>Tomáš Král</t>
  </si>
  <si>
    <t>vodné lyžovanie - bežné transfery</t>
  </si>
  <si>
    <t>vodné lyžovanie</t>
  </si>
  <si>
    <t>vodný motorizmus - bežné transfery</t>
  </si>
  <si>
    <t>vodný motorizmus</t>
  </si>
  <si>
    <t>Jaroslav Baláž</t>
  </si>
  <si>
    <t>Marián Jung</t>
  </si>
  <si>
    <t>vzpieranie - bežné transfery</t>
  </si>
  <si>
    <t>vzpieranie</t>
  </si>
  <si>
    <t>Karol Samko</t>
  </si>
  <si>
    <t>Matej Kováč</t>
  </si>
  <si>
    <t>Nikola Seničová</t>
  </si>
  <si>
    <t>Radoslav Tatarčík</t>
  </si>
  <si>
    <t>Richard Tkáč</t>
  </si>
  <si>
    <t>Sebastian Cabala</t>
  </si>
  <si>
    <t>šípky - bežné transfery</t>
  </si>
  <si>
    <t>šípky</t>
  </si>
  <si>
    <t>šípky - kapitálové transfery</t>
  </si>
  <si>
    <t>potápačské športy - bežné transfery</t>
  </si>
  <si>
    <t>potápačské športy</t>
  </si>
  <si>
    <t>Zuzana Hrašková</t>
  </si>
  <si>
    <t>Účel rozšírený</t>
  </si>
  <si>
    <t>Režim</t>
  </si>
  <si>
    <t>Transfer</t>
  </si>
  <si>
    <t>PPG názov</t>
  </si>
  <si>
    <t>aikido</t>
  </si>
  <si>
    <t xml:space="preserve">šport 23 </t>
  </si>
  <si>
    <t>Príspevok uznanému športu</t>
  </si>
  <si>
    <t>Šport pre všetkých, školský a univerzitný  šport</t>
  </si>
  <si>
    <t>talenty</t>
  </si>
  <si>
    <t>reprezentácia</t>
  </si>
  <si>
    <t>administratíva</t>
  </si>
  <si>
    <t>bandy hokej</t>
  </si>
  <si>
    <t>ostatné</t>
  </si>
  <si>
    <t>Prierezové činnosti</t>
  </si>
  <si>
    <t>basebal</t>
  </si>
  <si>
    <t>športovci</t>
  </si>
  <si>
    <t>Príspevok šporovcom top tímu</t>
  </si>
  <si>
    <t>SOV</t>
  </si>
  <si>
    <t>Príspevok Slovenskému olympijskému výboru</t>
  </si>
  <si>
    <t>baskická pelota</t>
  </si>
  <si>
    <t>SPV</t>
  </si>
  <si>
    <t>Príspevok slovenskému paralympijskému výboru</t>
  </si>
  <si>
    <t>účasť a mládež</t>
  </si>
  <si>
    <t>Dotácia</t>
  </si>
  <si>
    <t>multi a ŠPV</t>
  </si>
  <si>
    <t>trasy</t>
  </si>
  <si>
    <t>kampaň</t>
  </si>
  <si>
    <t>odmeny</t>
  </si>
  <si>
    <t>s</t>
  </si>
  <si>
    <t>dáma</t>
  </si>
  <si>
    <t>t</t>
  </si>
  <si>
    <t>dračie lode</t>
  </si>
  <si>
    <t>u</t>
  </si>
  <si>
    <t>v</t>
  </si>
  <si>
    <t>fistbal</t>
  </si>
  <si>
    <t>w</t>
  </si>
  <si>
    <t>x</t>
  </si>
  <si>
    <t>y</t>
  </si>
  <si>
    <t>go</t>
  </si>
  <si>
    <t>z</t>
  </si>
  <si>
    <t>ju-jitsu</t>
  </si>
  <si>
    <t>kendo</t>
  </si>
  <si>
    <t>kriket</t>
  </si>
  <si>
    <t>ľadové kužele</t>
  </si>
  <si>
    <t>lyžovanie</t>
  </si>
  <si>
    <t>netbal</t>
  </si>
  <si>
    <t>petang</t>
  </si>
  <si>
    <t>pólo</t>
  </si>
  <si>
    <t>povzbudzovanie</t>
  </si>
  <si>
    <t>preťahovanie lanom</t>
  </si>
  <si>
    <t>raketbal</t>
  </si>
  <si>
    <t>sambo</t>
  </si>
  <si>
    <t>savate</t>
  </si>
  <si>
    <t>sepaktakraw</t>
  </si>
  <si>
    <t>soft tenis</t>
  </si>
  <si>
    <t>sumo</t>
  </si>
  <si>
    <t>surfovanie</t>
  </si>
  <si>
    <t>športové lezectvo</t>
  </si>
  <si>
    <t>vodné záchranárstvo</t>
  </si>
  <si>
    <t>1. VYPLŇTE ZELENÉ BUNKY
2. VYTLAČTE, PODPÍŠTE A ODOŠLITE V LISTINNEJ PODOBE</t>
  </si>
  <si>
    <t>Ministerstvo školstva, vedy, výskumu a športu Slovenskej republiky</t>
  </si>
  <si>
    <t xml:space="preserve">sekcia športu </t>
  </si>
  <si>
    <t>Dátum poukázania vrátených prostriedkov:</t>
  </si>
  <si>
    <t>organizovanie významných a tradičných športových podujatí na území SR v roku 2020</t>
  </si>
  <si>
    <t>Stromová 1</t>
  </si>
  <si>
    <t>Suma vrátených prostriedkov (eur):</t>
  </si>
  <si>
    <t>projekty školského, univerzitného športu a športu pre všetkých</t>
  </si>
  <si>
    <t>813 30  Bratislava 1</t>
  </si>
  <si>
    <t>IBAN odosielajúceho účtu:</t>
  </si>
  <si>
    <t>Dátum odoslania AVÍZA:</t>
  </si>
  <si>
    <t>finančné odmeny športovcom za výsledky dosiahnuté v roku 2019 a trénerom mládeže za dosiahnuté výsledky ich športovcov v roku 2019 a za celoživotnú prácu s mládežou</t>
  </si>
  <si>
    <t>Avízo o úhrade výnosov</t>
  </si>
  <si>
    <t>plnenie úloh verejného záujmu v športe národnými športovými organizáciami</t>
  </si>
  <si>
    <t>z podprogramu:</t>
  </si>
  <si>
    <t>026 02 - Uznané športy</t>
  </si>
  <si>
    <t>účasť na významnej súťaži podľa § 3 písm. h) druhého až štvrtého bodu Zákona o športe vrátane prípravy na túto súťaž</t>
  </si>
  <si>
    <t>z nášho účtu:</t>
  </si>
  <si>
    <t>na účet:</t>
  </si>
  <si>
    <t>SK68 8180 0000 0070 0006 3900</t>
  </si>
  <si>
    <t>V prípade nejasností kontaktujte nasledovné osoby:</t>
  </si>
  <si>
    <t>ŠS:</t>
  </si>
  <si>
    <t>Ing. Mária Horáková</t>
  </si>
  <si>
    <t>02 / 59374 693</t>
  </si>
  <si>
    <t>Ing. Ildikó Belanová</t>
  </si>
  <si>
    <t>02 / 59374 762</t>
  </si>
  <si>
    <t>Mgr. Lýdia Janíčková</t>
  </si>
  <si>
    <t>02 / 59374 636</t>
  </si>
  <si>
    <t>meno, priezvisko, mobil a podpis osoby oprávnenej vykonávať právne úkony
v mene prijímateľa (v súlade so stanovami/zriaďovacou listinou)</t>
  </si>
  <si>
    <t>SK80 8180 0000 0070 0006 5236</t>
  </si>
  <si>
    <t>SK94 8180 0000 0070 0006 3820</t>
  </si>
  <si>
    <t>IBAN určeného účtu ministerstva:</t>
  </si>
  <si>
    <t>Avízo o vrátení finančných prostriedkov</t>
  </si>
  <si>
    <r>
      <rPr>
        <b/>
        <sz val="8"/>
        <color indexed="8"/>
        <rFont val="Arial"/>
        <family val="2"/>
      </rPr>
      <t xml:space="preserve">SK80 8180 0000 0070 0006 5236
</t>
    </r>
    <r>
      <rPr>
        <sz val="8"/>
        <color indexed="8"/>
        <rFont val="Arial"/>
        <family val="2"/>
      </rPr>
      <t>(výdavkový účet štátneho rozpočtu)
slúži pre vrátenie nevyčerpaných finančných prostriedkov</t>
    </r>
    <r>
      <rPr>
        <sz val="8"/>
        <color indexed="10"/>
        <rFont val="Arial"/>
        <family val="2"/>
      </rPr>
      <t xml:space="preserve"> </t>
    </r>
    <r>
      <rPr>
        <b/>
        <sz val="8"/>
        <color indexed="10"/>
        <rFont val="Arial"/>
        <family val="2"/>
      </rPr>
      <t>do 30.11.2021</t>
    </r>
  </si>
  <si>
    <r>
      <rPr>
        <b/>
        <sz val="8"/>
        <color indexed="8"/>
        <rFont val="Arial"/>
        <family val="2"/>
      </rPr>
      <t xml:space="preserve">SK68 8180 0000 0070 0006 3900
</t>
    </r>
    <r>
      <rPr>
        <sz val="8"/>
        <color indexed="8"/>
        <rFont val="Arial"/>
        <family val="2"/>
      </rPr>
      <t xml:space="preserve">(depozitný účet)
slúži pre vrátenie nevyčerpaných/nezúčtovaných finančných prostriedkov v termíne </t>
    </r>
    <r>
      <rPr>
        <b/>
        <sz val="8"/>
        <color indexed="10"/>
        <rFont val="Arial"/>
        <family val="2"/>
      </rPr>
      <t>od 01.01.2022</t>
    </r>
  </si>
  <si>
    <r>
      <rPr>
        <b/>
        <sz val="8"/>
        <color indexed="8"/>
        <rFont val="Arial"/>
        <family val="2"/>
      </rPr>
      <t xml:space="preserve">SK94 8180 0000 0070 0006 3820
</t>
    </r>
    <r>
      <rPr>
        <sz val="8"/>
        <color indexed="8"/>
        <rFont val="Arial"/>
        <family val="2"/>
      </rPr>
      <t>(odvody nedaňových príjmov z minulých rokov)
slúži pre vrátenie nevyčerpaných/nezúčtovaných finančných prostriedkov z predchádzajúcich rokov</t>
    </r>
  </si>
  <si>
    <t>z účelu:</t>
  </si>
  <si>
    <t>VS:</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</si>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</sst>
</file>

<file path=xl/styles.xml><?xml version="1.0" encoding="utf-8"?>
<styleSheet xmlns="http://schemas.openxmlformats.org/spreadsheetml/2006/main">
  <numFmts count="12">
    <numFmt numFmtId="164" formatCode="General"/>
    <numFmt numFmtId="165" formatCode="0%"/>
    <numFmt numFmtId="166" formatCode="#,##0.00"/>
    <numFmt numFmtId="167" formatCode="0"/>
    <numFmt numFmtId="168" formatCode="0.00"/>
    <numFmt numFmtId="169" formatCode="dd/mm/yy;@"/>
    <numFmt numFmtId="170" formatCode="#,##0"/>
    <numFmt numFmtId="171" formatCode="@"/>
    <numFmt numFmtId="172" formatCode="dd/mm/yyyy"/>
    <numFmt numFmtId="173" formatCode="mm\ yy"/>
    <numFmt numFmtId="174" formatCode="General"/>
    <numFmt numFmtId="175" formatCode="dd/mm/yyyy;@"/>
  </numFmts>
  <fonts count="55">
    <font>
      <sz val="10"/>
      <color indexed="8"/>
      <name val="Arial"/>
      <family val="2"/>
    </font>
    <font>
      <sz val="10"/>
      <name val="Arial"/>
      <family val="0"/>
    </font>
    <font>
      <sz val="11"/>
      <color indexed="8"/>
      <name val="Calibri"/>
      <family val="2"/>
    </font>
    <font>
      <b/>
      <sz val="14"/>
      <name val="Arial"/>
      <family val="2"/>
    </font>
    <font>
      <sz val="14"/>
      <name val="Arial"/>
      <family val="2"/>
    </font>
    <font>
      <b/>
      <sz val="12"/>
      <name val="Arial"/>
      <family val="2"/>
    </font>
    <font>
      <b/>
      <sz val="11"/>
      <name val="Arial"/>
      <family val="2"/>
    </font>
    <font>
      <b/>
      <sz val="11"/>
      <color indexed="30"/>
      <name val="Arial"/>
      <family val="2"/>
    </font>
    <font>
      <b/>
      <strike/>
      <sz val="11"/>
      <name val="Arial"/>
      <family val="2"/>
    </font>
    <font>
      <b/>
      <sz val="10"/>
      <name val="Arial"/>
      <family val="2"/>
    </font>
    <font>
      <sz val="10"/>
      <color indexed="30"/>
      <name val="Arial"/>
      <family val="2"/>
    </font>
    <font>
      <sz val="10"/>
      <color indexed="40"/>
      <name val="Arial"/>
      <family val="2"/>
    </font>
    <font>
      <b/>
      <sz val="10"/>
      <color indexed="10"/>
      <name val="Arial"/>
      <family val="2"/>
    </font>
    <font>
      <sz val="10"/>
      <color indexed="10"/>
      <name val="Arial"/>
      <family val="2"/>
    </font>
    <font>
      <b/>
      <sz val="10"/>
      <color indexed="30"/>
      <name val="Arial"/>
      <family val="2"/>
    </font>
    <font>
      <strike/>
      <sz val="10"/>
      <name val="Arial"/>
      <family val="2"/>
    </font>
    <font>
      <b/>
      <strike/>
      <sz val="10"/>
      <color indexed="10"/>
      <name val="Arial"/>
      <family val="2"/>
    </font>
    <font>
      <strike/>
      <sz val="10"/>
      <color indexed="10"/>
      <name val="Arial"/>
      <family val="2"/>
    </font>
    <font>
      <sz val="8"/>
      <name val="Arial"/>
      <family val="2"/>
    </font>
    <font>
      <i/>
      <sz val="8"/>
      <color indexed="55"/>
      <name val="Arial"/>
      <family val="2"/>
    </font>
    <font>
      <b/>
      <i/>
      <sz val="12"/>
      <color indexed="55"/>
      <name val="Arial"/>
      <family val="2"/>
    </font>
    <font>
      <b/>
      <sz val="11"/>
      <color indexed="9"/>
      <name val="Arial"/>
      <family val="2"/>
    </font>
    <font>
      <sz val="11"/>
      <name val="Arial"/>
      <family val="2"/>
    </font>
    <font>
      <b/>
      <sz val="8"/>
      <name val="Arial"/>
      <family val="2"/>
    </font>
    <font>
      <b/>
      <sz val="8"/>
      <color indexed="10"/>
      <name val="Arial"/>
      <family val="2"/>
    </font>
    <font>
      <sz val="8"/>
      <color indexed="8"/>
      <name val="Tahoma"/>
      <family val="2"/>
    </font>
    <font>
      <b/>
      <sz val="8"/>
      <color indexed="8"/>
      <name val="Tahoma"/>
      <family val="2"/>
    </font>
    <font>
      <b/>
      <sz val="8"/>
      <color indexed="8"/>
      <name val="Segoe UI"/>
      <family val="2"/>
    </font>
    <font>
      <sz val="8"/>
      <color indexed="8"/>
      <name val="Segoe UI"/>
      <family val="2"/>
    </font>
    <font>
      <i/>
      <sz val="8"/>
      <color indexed="10"/>
      <name val="Arial"/>
      <family val="2"/>
    </font>
    <font>
      <sz val="8"/>
      <color indexed="10"/>
      <name val="Arial"/>
      <family val="2"/>
    </font>
    <font>
      <b/>
      <sz val="12"/>
      <color indexed="10"/>
      <name val="Arial"/>
      <family val="2"/>
    </font>
    <font>
      <b/>
      <sz val="11"/>
      <color indexed="10"/>
      <name val="Arial"/>
      <family val="2"/>
    </font>
    <font>
      <b/>
      <i/>
      <sz val="12"/>
      <color indexed="10"/>
      <name val="Arial"/>
      <family val="2"/>
    </font>
    <font>
      <sz val="11"/>
      <color indexed="10"/>
      <name val="Arial"/>
      <family val="2"/>
    </font>
    <font>
      <b/>
      <sz val="8"/>
      <color indexed="9"/>
      <name val="Arial"/>
      <family val="2"/>
    </font>
    <font>
      <sz val="8"/>
      <color indexed="9"/>
      <name val="Arial"/>
      <family val="2"/>
    </font>
    <font>
      <b/>
      <sz val="12"/>
      <color indexed="9"/>
      <name val="Arial"/>
      <family val="2"/>
    </font>
    <font>
      <b/>
      <sz val="9"/>
      <color indexed="8"/>
      <name val="Segoe UI"/>
      <family val="2"/>
    </font>
    <font>
      <sz val="9"/>
      <color indexed="8"/>
      <name val="Segoe UI"/>
      <family val="2"/>
    </font>
    <font>
      <b/>
      <sz val="14"/>
      <color indexed="30"/>
      <name val="Arial"/>
      <family val="2"/>
    </font>
    <font>
      <b/>
      <sz val="14"/>
      <color indexed="10"/>
      <name val="Arial"/>
      <family val="2"/>
    </font>
    <font>
      <b/>
      <strike/>
      <sz val="8"/>
      <color indexed="10"/>
      <name val="Arial"/>
      <family val="2"/>
    </font>
    <font>
      <b/>
      <sz val="8"/>
      <color indexed="56"/>
      <name val="Arial"/>
      <family val="2"/>
    </font>
    <font>
      <b/>
      <sz val="8"/>
      <color indexed="30"/>
      <name val="Arial"/>
      <family val="2"/>
    </font>
    <font>
      <sz val="8"/>
      <color indexed="8"/>
      <name val="Arial"/>
      <family val="2"/>
    </font>
    <font>
      <u val="single"/>
      <sz val="10"/>
      <color indexed="12"/>
      <name val="Arial"/>
      <family val="2"/>
    </font>
    <font>
      <sz val="8"/>
      <color indexed="12"/>
      <name val="Arial"/>
      <family val="2"/>
    </font>
    <font>
      <b/>
      <sz val="8"/>
      <color indexed="8"/>
      <name val="Arial"/>
      <family val="2"/>
    </font>
    <font>
      <sz val="9"/>
      <color indexed="8"/>
      <name val="Tahoma"/>
      <family val="2"/>
    </font>
    <font>
      <b/>
      <sz val="10"/>
      <color indexed="8"/>
      <name val="Arial"/>
      <family val="2"/>
    </font>
    <font>
      <sz val="12"/>
      <color indexed="8"/>
      <name val="Arial"/>
      <family val="2"/>
    </font>
    <font>
      <b/>
      <u val="single"/>
      <sz val="12"/>
      <color indexed="10"/>
      <name val="Arial"/>
      <family val="2"/>
    </font>
    <font>
      <i/>
      <sz val="10"/>
      <name val="Arial"/>
      <family val="2"/>
    </font>
    <font>
      <b/>
      <sz val="12"/>
      <color indexed="8"/>
      <name val="Arial"/>
      <family val="2"/>
    </font>
  </fonts>
  <fills count="14">
    <fill>
      <patternFill/>
    </fill>
    <fill>
      <patternFill patternType="gray125"/>
    </fill>
    <fill>
      <patternFill patternType="solid">
        <fgColor indexed="9"/>
        <bgColor indexed="64"/>
      </patternFill>
    </fill>
    <fill>
      <patternFill patternType="solid">
        <fgColor indexed="50"/>
        <bgColor indexed="64"/>
      </patternFill>
    </fill>
    <fill>
      <patternFill patternType="solid">
        <fgColor indexed="40"/>
        <bgColor indexed="64"/>
      </patternFill>
    </fill>
    <fill>
      <patternFill patternType="solid">
        <fgColor indexed="8"/>
        <bgColor indexed="64"/>
      </patternFill>
    </fill>
    <fill>
      <patternFill patternType="solid">
        <fgColor indexed="22"/>
        <bgColor indexed="64"/>
      </patternFill>
    </fill>
    <fill>
      <patternFill patternType="solid">
        <fgColor indexed="51"/>
        <bgColor indexed="64"/>
      </patternFill>
    </fill>
    <fill>
      <patternFill patternType="solid">
        <fgColor indexed="42"/>
        <bgColor indexed="64"/>
      </patternFill>
    </fill>
    <fill>
      <patternFill patternType="solid">
        <fgColor indexed="13"/>
        <bgColor indexed="64"/>
      </patternFill>
    </fill>
    <fill>
      <patternFill patternType="solid">
        <fgColor indexed="56"/>
        <bgColor indexed="64"/>
      </patternFill>
    </fill>
    <fill>
      <patternFill patternType="solid">
        <fgColor indexed="44"/>
        <bgColor indexed="64"/>
      </patternFill>
    </fill>
    <fill>
      <patternFill patternType="solid">
        <fgColor indexed="31"/>
        <bgColor indexed="64"/>
      </patternFill>
    </fill>
    <fill>
      <patternFill patternType="solid">
        <fgColor indexed="26"/>
        <bgColor indexed="64"/>
      </patternFill>
    </fill>
  </fills>
  <borders count="35">
    <border>
      <left/>
      <right/>
      <top/>
      <bottom/>
      <diagonal/>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style="thick">
        <color indexed="10"/>
      </left>
      <right style="thick">
        <color indexed="10"/>
      </right>
      <top style="thick">
        <color indexed="10"/>
      </top>
      <bottom style="thin">
        <color indexed="8"/>
      </bottom>
    </border>
    <border>
      <left style="thick">
        <color indexed="10"/>
      </left>
      <right style="thick">
        <color indexed="10"/>
      </right>
      <top style="thin">
        <color indexed="8"/>
      </top>
      <bottom style="thin">
        <color indexed="8"/>
      </bottom>
    </border>
    <border>
      <left style="thick">
        <color indexed="10"/>
      </left>
      <right style="thick">
        <color indexed="10"/>
      </right>
      <top style="thin">
        <color indexed="8"/>
      </top>
      <bottom style="thick">
        <color indexed="10"/>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medium">
        <color indexed="8"/>
      </bottom>
    </border>
  </borders>
  <cellStyleXfs count="2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46" fillId="0" borderId="0" applyNumberFormat="0" applyFill="0" applyBorder="0" applyAlignment="0" applyProtection="0"/>
    <xf numFmtId="164" fontId="1" fillId="0" borderId="0">
      <alignment/>
      <protection/>
    </xf>
    <xf numFmtId="164" fontId="1" fillId="0" borderId="0">
      <alignment/>
      <protection/>
    </xf>
    <xf numFmtId="164" fontId="0" fillId="0" borderId="0">
      <alignment/>
      <protection/>
    </xf>
    <xf numFmtId="164" fontId="0" fillId="0" borderId="0">
      <alignment/>
      <protection/>
    </xf>
    <xf numFmtId="164" fontId="1" fillId="0" borderId="0">
      <alignment/>
      <protection/>
    </xf>
    <xf numFmtId="164" fontId="2" fillId="0" borderId="0">
      <alignment/>
      <protection/>
    </xf>
    <xf numFmtId="164" fontId="2" fillId="0" borderId="0">
      <alignment/>
      <protection/>
    </xf>
  </cellStyleXfs>
  <cellXfs count="354">
    <xf numFmtId="164" fontId="0" fillId="0" borderId="0" xfId="0" applyAlignment="1">
      <alignment/>
    </xf>
    <xf numFmtId="164" fontId="1" fillId="2" borderId="0" xfId="21" applyFont="1" applyFill="1" applyAlignment="1">
      <alignment horizontal="justify" vertical="top"/>
      <protection/>
    </xf>
    <xf numFmtId="164" fontId="1" fillId="2" borderId="0" xfId="21" applyFill="1" applyAlignment="1">
      <alignment vertical="top"/>
      <protection/>
    </xf>
    <xf numFmtId="164" fontId="3" fillId="2" borderId="0" xfId="21" applyFont="1" applyFill="1" applyAlignment="1">
      <alignment horizontal="center" vertical="top" wrapText="1"/>
      <protection/>
    </xf>
    <xf numFmtId="164" fontId="4" fillId="2" borderId="0" xfId="21" applyFont="1" applyFill="1" applyAlignment="1">
      <alignment vertical="top"/>
      <protection/>
    </xf>
    <xf numFmtId="164" fontId="5" fillId="2" borderId="0" xfId="21" applyFont="1" applyFill="1" applyBorder="1" applyAlignment="1">
      <alignment horizontal="center" vertical="top" wrapText="1"/>
      <protection/>
    </xf>
    <xf numFmtId="164" fontId="5" fillId="2" borderId="0" xfId="21" applyFont="1" applyFill="1" applyAlignment="1">
      <alignment horizontal="center" vertical="top" wrapText="1"/>
      <protection/>
    </xf>
    <xf numFmtId="164" fontId="6" fillId="2" borderId="0" xfId="21" applyFont="1" applyFill="1" applyAlignment="1">
      <alignment horizontal="left" vertical="top" wrapText="1"/>
      <protection/>
    </xf>
    <xf numFmtId="164" fontId="6" fillId="2" borderId="0" xfId="21" applyFont="1" applyFill="1" applyAlignment="1">
      <alignment horizontal="left" vertical="top"/>
      <protection/>
    </xf>
    <xf numFmtId="164" fontId="9" fillId="2" borderId="0" xfId="21" applyFont="1" applyFill="1" applyAlignment="1">
      <alignment horizontal="left" vertical="top"/>
      <protection/>
    </xf>
    <xf numFmtId="164" fontId="1" fillId="2" borderId="0" xfId="21" applyFill="1" applyAlignment="1">
      <alignment vertical="top" wrapText="1"/>
      <protection/>
    </xf>
    <xf numFmtId="164" fontId="10" fillId="2" borderId="0" xfId="21" applyFont="1" applyFill="1" applyBorder="1" applyAlignment="1">
      <alignment vertical="top" wrapText="1"/>
      <protection/>
    </xf>
    <xf numFmtId="164" fontId="0" fillId="2" borderId="0" xfId="21" applyFont="1" applyFill="1" applyBorder="1" applyAlignment="1">
      <alignment vertical="top" wrapText="1"/>
      <protection/>
    </xf>
    <xf numFmtId="164" fontId="1" fillId="2" borderId="0" xfId="21" applyFont="1" applyFill="1" applyAlignment="1">
      <alignment vertical="top" wrapText="1"/>
      <protection/>
    </xf>
    <xf numFmtId="164" fontId="1" fillId="2" borderId="1" xfId="21" applyFont="1" applyFill="1" applyBorder="1" applyAlignment="1">
      <alignment horizontal="center" vertical="center"/>
      <protection/>
    </xf>
    <xf numFmtId="165" fontId="1" fillId="2" borderId="2" xfId="21" applyNumberFormat="1" applyFill="1" applyBorder="1" applyAlignment="1">
      <alignment horizontal="center" vertical="center"/>
      <protection/>
    </xf>
    <xf numFmtId="164" fontId="1" fillId="2" borderId="0" xfId="21" applyFont="1" applyFill="1" applyAlignment="1">
      <alignment horizontal="justify" vertical="top" wrapText="1"/>
      <protection/>
    </xf>
    <xf numFmtId="165" fontId="1" fillId="3" borderId="3" xfId="21" applyNumberFormat="1" applyFill="1" applyBorder="1" applyAlignment="1">
      <alignment horizontal="center" vertical="center" wrapText="1"/>
      <protection/>
    </xf>
    <xf numFmtId="165" fontId="1" fillId="4" borderId="4" xfId="21" applyNumberFormat="1" applyFill="1" applyBorder="1" applyAlignment="1">
      <alignment horizontal="center" vertical="center"/>
      <protection/>
    </xf>
    <xf numFmtId="164" fontId="9" fillId="2" borderId="0" xfId="21" applyFont="1" applyFill="1" applyAlignment="1">
      <alignment horizontal="justify" vertical="top"/>
      <protection/>
    </xf>
    <xf numFmtId="164" fontId="1" fillId="0" borderId="0" xfId="21" applyFont="1" applyFill="1" applyAlignment="1">
      <alignment horizontal="justify" vertical="top"/>
      <protection/>
    </xf>
    <xf numFmtId="164" fontId="0" fillId="2" borderId="0" xfId="21" applyFont="1" applyFill="1" applyAlignment="1">
      <alignment horizontal="justify" vertical="top"/>
      <protection/>
    </xf>
    <xf numFmtId="164" fontId="11" fillId="2" borderId="0" xfId="21" applyFont="1" applyFill="1" applyAlignment="1">
      <alignment vertical="top"/>
      <protection/>
    </xf>
    <xf numFmtId="164" fontId="12" fillId="2" borderId="0" xfId="21" applyFont="1" applyFill="1" applyAlignment="1">
      <alignment horizontal="justify" vertical="top"/>
      <protection/>
    </xf>
    <xf numFmtId="164" fontId="9" fillId="2" borderId="0" xfId="21" applyFont="1" applyFill="1" applyAlignment="1">
      <alignment horizontal="center" vertical="top"/>
      <protection/>
    </xf>
    <xf numFmtId="164" fontId="0" fillId="2" borderId="0" xfId="21" applyFont="1" applyFill="1" applyAlignment="1" applyProtection="1">
      <alignment horizontal="justify" vertical="top" wrapText="1"/>
      <protection locked="0"/>
    </xf>
    <xf numFmtId="164" fontId="9" fillId="2" borderId="0" xfId="21" applyFont="1" applyFill="1" applyAlignment="1">
      <alignment horizontal="justify" vertical="top" wrapText="1"/>
      <protection/>
    </xf>
    <xf numFmtId="164" fontId="9" fillId="2" borderId="5" xfId="21" applyFont="1" applyFill="1" applyBorder="1" applyAlignment="1">
      <alignment horizontal="justify" vertical="top" wrapText="1"/>
      <protection/>
    </xf>
    <xf numFmtId="164" fontId="1" fillId="2" borderId="6" xfId="21" applyFont="1" applyFill="1" applyBorder="1" applyAlignment="1">
      <alignment horizontal="justify" vertical="top" wrapText="1"/>
      <protection/>
    </xf>
    <xf numFmtId="164" fontId="1" fillId="2" borderId="6" xfId="21" applyFont="1" applyFill="1" applyBorder="1" applyAlignment="1">
      <alignment horizontal="justify" vertical="top"/>
      <protection/>
    </xf>
    <xf numFmtId="164" fontId="1" fillId="2" borderId="7" xfId="21" applyFont="1" applyFill="1" applyBorder="1" applyAlignment="1">
      <alignment horizontal="justify" wrapText="1"/>
      <protection/>
    </xf>
    <xf numFmtId="164" fontId="1" fillId="2" borderId="0" xfId="21" applyFont="1" applyFill="1" applyAlignment="1">
      <alignment horizontal="justify" wrapText="1"/>
      <protection/>
    </xf>
    <xf numFmtId="164" fontId="9" fillId="2" borderId="8" xfId="21" applyFont="1" applyFill="1" applyBorder="1" applyAlignment="1">
      <alignment horizontal="justify" vertical="top" wrapText="1"/>
      <protection/>
    </xf>
    <xf numFmtId="164" fontId="16" fillId="2" borderId="0" xfId="21" applyFont="1" applyFill="1" applyAlignment="1">
      <alignment horizontal="justify" vertical="top" wrapText="1"/>
      <protection/>
    </xf>
    <xf numFmtId="164" fontId="17" fillId="2" borderId="0" xfId="21" applyFont="1" applyFill="1" applyAlignment="1">
      <alignment vertical="top"/>
      <protection/>
    </xf>
    <xf numFmtId="164" fontId="1" fillId="0" borderId="0" xfId="21" applyFont="1" applyFill="1" applyAlignment="1">
      <alignment horizontal="justify" vertical="top" wrapText="1"/>
      <protection/>
    </xf>
    <xf numFmtId="164" fontId="1" fillId="2" borderId="0" xfId="21" applyFont="1" applyFill="1" applyAlignment="1">
      <alignment vertical="top"/>
      <protection/>
    </xf>
    <xf numFmtId="164" fontId="1" fillId="2" borderId="0" xfId="21" applyFont="1" applyFill="1" applyAlignment="1">
      <alignment horizontal="justify" vertical="center" wrapText="1"/>
      <protection/>
    </xf>
    <xf numFmtId="164" fontId="1" fillId="2" borderId="0" xfId="21" applyFont="1" applyFill="1" applyAlignment="1">
      <alignment horizontal="left" vertical="top" wrapText="1"/>
      <protection/>
    </xf>
    <xf numFmtId="164" fontId="18" fillId="2" borderId="0" xfId="21" applyFont="1" applyFill="1" applyProtection="1">
      <alignment/>
      <protection locked="0"/>
    </xf>
    <xf numFmtId="164" fontId="18" fillId="2" borderId="0" xfId="21" applyNumberFormat="1" applyFont="1" applyFill="1" applyProtection="1">
      <alignment/>
      <protection locked="0"/>
    </xf>
    <xf numFmtId="166" fontId="18" fillId="2" borderId="0" xfId="21" applyNumberFormat="1" applyFont="1" applyFill="1" applyProtection="1">
      <alignment/>
      <protection locked="0"/>
    </xf>
    <xf numFmtId="167" fontId="19" fillId="2" borderId="0" xfId="21" applyNumberFormat="1" applyFont="1" applyFill="1">
      <alignment/>
      <protection/>
    </xf>
    <xf numFmtId="164" fontId="19" fillId="2" borderId="0" xfId="21" applyFont="1" applyFill="1">
      <alignment/>
      <protection/>
    </xf>
    <xf numFmtId="164" fontId="18" fillId="2" borderId="0" xfId="21" applyFont="1" applyFill="1">
      <alignment/>
      <protection/>
    </xf>
    <xf numFmtId="164" fontId="5" fillId="2" borderId="0" xfId="21" applyFont="1" applyFill="1" applyBorder="1" applyAlignment="1" applyProtection="1">
      <alignment horizontal="center"/>
      <protection/>
    </xf>
    <xf numFmtId="167" fontId="20" fillId="2" borderId="0" xfId="21" applyNumberFormat="1" applyFont="1" applyFill="1" applyAlignment="1" applyProtection="1">
      <alignment/>
      <protection/>
    </xf>
    <xf numFmtId="164" fontId="20" fillId="2" borderId="0" xfId="21" applyFont="1" applyFill="1" applyAlignment="1" applyProtection="1">
      <alignment/>
      <protection/>
    </xf>
    <xf numFmtId="164" fontId="18" fillId="2" borderId="0" xfId="21" applyFont="1" applyFill="1" applyProtection="1">
      <alignment/>
      <protection/>
    </xf>
    <xf numFmtId="164" fontId="5" fillId="2" borderId="0" xfId="0" applyFont="1" applyFill="1" applyBorder="1" applyAlignment="1" applyProtection="1">
      <alignment horizontal="center"/>
      <protection/>
    </xf>
    <xf numFmtId="168" fontId="21" fillId="5" borderId="0" xfId="0" applyNumberFormat="1" applyFont="1" applyFill="1" applyBorder="1" applyAlignment="1" applyProtection="1">
      <alignment horizontal="center"/>
      <protection/>
    </xf>
    <xf numFmtId="164" fontId="19" fillId="2" borderId="0" xfId="21" applyFont="1" applyFill="1" applyProtection="1">
      <alignment/>
      <protection/>
    </xf>
    <xf numFmtId="164" fontId="6" fillId="2" borderId="0" xfId="21" applyFont="1" applyFill="1" applyAlignment="1" applyProtection="1">
      <alignment horizontal="center"/>
      <protection/>
    </xf>
    <xf numFmtId="164" fontId="6" fillId="2" borderId="0" xfId="21" applyNumberFormat="1" applyFont="1" applyFill="1" applyAlignment="1" applyProtection="1">
      <alignment horizontal="center"/>
      <protection/>
    </xf>
    <xf numFmtId="164" fontId="6" fillId="2" borderId="0" xfId="21" applyFont="1" applyFill="1" applyBorder="1" applyAlignment="1" applyProtection="1">
      <alignment horizontal="center"/>
      <protection/>
    </xf>
    <xf numFmtId="169" fontId="21" fillId="5" borderId="0" xfId="0" applyNumberFormat="1" applyFont="1" applyFill="1" applyBorder="1" applyAlignment="1" applyProtection="1">
      <alignment horizontal="center"/>
      <protection/>
    </xf>
    <xf numFmtId="164" fontId="9" fillId="2" borderId="0" xfId="21" applyFont="1" applyFill="1" applyAlignment="1" applyProtection="1">
      <alignment horizontal="right" vertical="center"/>
      <protection/>
    </xf>
    <xf numFmtId="164" fontId="22" fillId="2" borderId="8" xfId="21" applyNumberFormat="1" applyFont="1" applyFill="1" applyBorder="1" applyAlignment="1" applyProtection="1">
      <alignment/>
      <protection locked="0"/>
    </xf>
    <xf numFmtId="164" fontId="22" fillId="2" borderId="0" xfId="21" applyNumberFormat="1" applyFont="1" applyFill="1" applyBorder="1" applyAlignment="1" applyProtection="1">
      <alignment/>
      <protection locked="0"/>
    </xf>
    <xf numFmtId="167" fontId="18" fillId="2" borderId="0" xfId="21" applyNumberFormat="1" applyFont="1" applyFill="1" applyProtection="1">
      <alignment/>
      <protection/>
    </xf>
    <xf numFmtId="164" fontId="22" fillId="2" borderId="0" xfId="21" applyNumberFormat="1" applyFont="1" applyFill="1" applyAlignment="1" applyProtection="1">
      <alignment horizontal="center"/>
      <protection/>
    </xf>
    <xf numFmtId="164" fontId="22" fillId="2" borderId="0" xfId="21" applyFont="1" applyFill="1" applyAlignment="1" applyProtection="1">
      <alignment horizontal="center"/>
      <protection/>
    </xf>
    <xf numFmtId="167" fontId="19" fillId="2" borderId="0" xfId="21" applyNumberFormat="1" applyFont="1" applyFill="1" applyProtection="1">
      <alignment/>
      <protection/>
    </xf>
    <xf numFmtId="164" fontId="1" fillId="2" borderId="0" xfId="21" applyFill="1" applyBorder="1" applyProtection="1">
      <alignment/>
      <protection/>
    </xf>
    <xf numFmtId="164" fontId="1" fillId="2" borderId="0" xfId="21" applyFill="1" applyProtection="1">
      <alignment/>
      <protection/>
    </xf>
    <xf numFmtId="164" fontId="23" fillId="6" borderId="8" xfId="0" applyFont="1" applyFill="1" applyBorder="1" applyAlignment="1" applyProtection="1">
      <alignment horizontal="center" vertical="center" wrapText="1"/>
      <protection/>
    </xf>
    <xf numFmtId="164" fontId="23" fillId="6" borderId="8" xfId="0" applyNumberFormat="1" applyFont="1" applyFill="1" applyBorder="1" applyAlignment="1" applyProtection="1">
      <alignment horizontal="center" vertical="center" wrapText="1"/>
      <protection/>
    </xf>
    <xf numFmtId="166" fontId="23" fillId="6" borderId="8" xfId="0" applyNumberFormat="1" applyFont="1" applyFill="1" applyBorder="1" applyAlignment="1" applyProtection="1">
      <alignment horizontal="center" vertical="center" wrapText="1"/>
      <protection/>
    </xf>
    <xf numFmtId="170" fontId="23" fillId="6" borderId="8" xfId="0" applyNumberFormat="1" applyFont="1" applyFill="1" applyBorder="1" applyAlignment="1" applyProtection="1">
      <alignment horizontal="center" vertical="center" wrapText="1"/>
      <protection/>
    </xf>
    <xf numFmtId="164" fontId="23" fillId="2" borderId="0" xfId="21" applyFont="1" applyFill="1">
      <alignment/>
      <protection/>
    </xf>
    <xf numFmtId="164" fontId="18" fillId="2" borderId="0" xfId="21" applyFont="1" applyFill="1" applyBorder="1" applyAlignment="1" applyProtection="1">
      <alignment vertical="top" wrapText="1"/>
      <protection locked="0"/>
    </xf>
    <xf numFmtId="171" fontId="23" fillId="7" borderId="0" xfId="21" applyNumberFormat="1" applyFont="1" applyFill="1" applyBorder="1" applyAlignment="1" applyProtection="1">
      <alignment vertical="top" wrapText="1"/>
      <protection locked="0"/>
    </xf>
    <xf numFmtId="172" fontId="18" fillId="2" borderId="0" xfId="21" applyNumberFormat="1" applyFont="1" applyFill="1" applyBorder="1" applyAlignment="1" applyProtection="1">
      <alignment vertical="top"/>
      <protection locked="0"/>
    </xf>
    <xf numFmtId="164" fontId="23" fillId="7" borderId="0" xfId="21" applyFont="1" applyFill="1" applyBorder="1" applyAlignment="1" applyProtection="1">
      <alignment vertical="top" wrapText="1"/>
      <protection locked="0"/>
    </xf>
    <xf numFmtId="166" fontId="23" fillId="7" borderId="0" xfId="21" applyNumberFormat="1" applyFont="1" applyFill="1" applyBorder="1" applyAlignment="1" applyProtection="1">
      <alignment vertical="top"/>
      <protection locked="0"/>
    </xf>
    <xf numFmtId="167" fontId="23" fillId="7" borderId="0" xfId="21" applyNumberFormat="1" applyFont="1" applyFill="1" applyBorder="1" applyAlignment="1" applyProtection="1">
      <alignment vertical="top"/>
      <protection locked="0"/>
    </xf>
    <xf numFmtId="171" fontId="18" fillId="2" borderId="0" xfId="21" applyNumberFormat="1" applyFont="1" applyFill="1" applyBorder="1" applyAlignment="1" applyProtection="1">
      <alignment vertical="top" wrapText="1"/>
      <protection locked="0"/>
    </xf>
    <xf numFmtId="166" fontId="18" fillId="2" borderId="0" xfId="21" applyNumberFormat="1" applyFont="1" applyFill="1" applyBorder="1" applyAlignment="1" applyProtection="1">
      <alignment vertical="top"/>
      <protection locked="0"/>
    </xf>
    <xf numFmtId="167" fontId="18" fillId="2" borderId="0" xfId="21" applyNumberFormat="1" applyFont="1" applyFill="1" applyBorder="1" applyAlignment="1" applyProtection="1">
      <alignment vertical="top"/>
      <protection locked="0"/>
    </xf>
    <xf numFmtId="171" fontId="23" fillId="2" borderId="0" xfId="21" applyNumberFormat="1" applyFont="1" applyFill="1" applyBorder="1" applyAlignment="1" applyProtection="1">
      <alignment vertical="top" wrapText="1"/>
      <protection locked="0"/>
    </xf>
    <xf numFmtId="164" fontId="23" fillId="2" borderId="0" xfId="21" applyFont="1" applyFill="1" applyBorder="1" applyAlignment="1" applyProtection="1">
      <alignment vertical="top" wrapText="1"/>
      <protection locked="0"/>
    </xf>
    <xf numFmtId="166" fontId="23" fillId="2" borderId="0" xfId="21" applyNumberFormat="1" applyFont="1" applyFill="1" applyBorder="1" applyAlignment="1" applyProtection="1">
      <alignment vertical="top"/>
      <protection locked="0"/>
    </xf>
    <xf numFmtId="167" fontId="23" fillId="2" borderId="0" xfId="21" applyNumberFormat="1" applyFont="1" applyFill="1" applyBorder="1" applyAlignment="1" applyProtection="1">
      <alignment vertical="top"/>
      <protection locked="0"/>
    </xf>
    <xf numFmtId="164" fontId="1" fillId="2" borderId="0" xfId="21" applyFill="1">
      <alignment/>
      <protection/>
    </xf>
    <xf numFmtId="173" fontId="18" fillId="2" borderId="0" xfId="21" applyNumberFormat="1" applyFont="1" applyFill="1" applyBorder="1" applyAlignment="1" applyProtection="1">
      <alignment vertical="top" wrapText="1"/>
      <protection locked="0"/>
    </xf>
    <xf numFmtId="164" fontId="1" fillId="2" borderId="0" xfId="21" applyNumberFormat="1" applyFill="1" applyProtection="1">
      <alignment/>
      <protection/>
    </xf>
    <xf numFmtId="169" fontId="1" fillId="2" borderId="0" xfId="21" applyNumberFormat="1" applyFont="1" applyFill="1" applyProtection="1">
      <alignment/>
      <protection/>
    </xf>
    <xf numFmtId="164" fontId="6" fillId="2" borderId="9" xfId="21" applyNumberFormat="1" applyFont="1" applyFill="1" applyBorder="1" applyAlignment="1" applyProtection="1">
      <alignment vertical="center" wrapText="1"/>
      <protection/>
    </xf>
    <xf numFmtId="172" fontId="6" fillId="8" borderId="8" xfId="21" applyNumberFormat="1" applyFont="1" applyFill="1" applyBorder="1" applyAlignment="1" applyProtection="1">
      <alignment horizontal="center" vertical="center"/>
      <protection locked="0"/>
    </xf>
    <xf numFmtId="164" fontId="6" fillId="2" borderId="0" xfId="21" applyNumberFormat="1" applyFont="1" applyFill="1" applyAlignment="1" applyProtection="1">
      <alignment vertical="center" wrapText="1"/>
      <protection/>
    </xf>
    <xf numFmtId="164" fontId="22" fillId="2" borderId="0" xfId="21" applyNumberFormat="1" applyFont="1" applyFill="1" applyProtection="1">
      <alignment/>
      <protection/>
    </xf>
    <xf numFmtId="169" fontId="22" fillId="2" borderId="0" xfId="21" applyNumberFormat="1" applyFont="1" applyFill="1" applyProtection="1">
      <alignment/>
      <protection/>
    </xf>
    <xf numFmtId="164" fontId="6" fillId="2" borderId="0" xfId="21" applyNumberFormat="1" applyFont="1" applyFill="1" applyAlignment="1" applyProtection="1">
      <alignment horizontal="center" wrapText="1"/>
      <protection/>
    </xf>
    <xf numFmtId="164" fontId="9" fillId="2" borderId="0" xfId="21" applyNumberFormat="1" applyFont="1" applyFill="1" applyAlignment="1" applyProtection="1">
      <alignment horizontal="right"/>
      <protection/>
    </xf>
    <xf numFmtId="164" fontId="1" fillId="2" borderId="0" xfId="21" applyNumberFormat="1" applyFont="1" applyFill="1" applyBorder="1" applyAlignment="1" applyProtection="1">
      <alignment/>
      <protection/>
    </xf>
    <xf numFmtId="164" fontId="23" fillId="6" borderId="8" xfId="21" applyNumberFormat="1" applyFont="1" applyFill="1" applyBorder="1" applyAlignment="1" applyProtection="1">
      <alignment horizontal="center" vertical="center"/>
      <protection/>
    </xf>
    <xf numFmtId="164" fontId="23" fillId="6" borderId="8" xfId="21" applyNumberFormat="1" applyFont="1" applyFill="1" applyBorder="1" applyAlignment="1" applyProtection="1">
      <alignment horizontal="center" vertical="center" wrapText="1"/>
      <protection/>
    </xf>
    <xf numFmtId="164" fontId="18" fillId="0" borderId="8" xfId="21" applyNumberFormat="1" applyFont="1" applyFill="1" applyBorder="1" applyAlignment="1" applyProtection="1">
      <alignment vertical="center"/>
      <protection/>
    </xf>
    <xf numFmtId="164" fontId="1" fillId="0" borderId="8" xfId="21" applyNumberFormat="1" applyFont="1" applyFill="1" applyBorder="1" applyProtection="1">
      <alignment/>
      <protection/>
    </xf>
    <xf numFmtId="166" fontId="18" fillId="8" borderId="8" xfId="21" applyNumberFormat="1" applyFont="1" applyFill="1" applyBorder="1" applyAlignment="1" applyProtection="1">
      <alignment vertical="center"/>
      <protection locked="0"/>
    </xf>
    <xf numFmtId="164" fontId="23" fillId="6" borderId="8" xfId="21" applyNumberFormat="1" applyFont="1" applyFill="1" applyBorder="1" applyAlignment="1" applyProtection="1">
      <alignment vertical="center"/>
      <protection/>
    </xf>
    <xf numFmtId="164" fontId="1" fillId="6" borderId="8" xfId="21" applyNumberFormat="1" applyFill="1" applyBorder="1" applyProtection="1">
      <alignment/>
      <protection/>
    </xf>
    <xf numFmtId="166" fontId="23" fillId="6" borderId="8" xfId="21" applyNumberFormat="1" applyFont="1" applyFill="1" applyBorder="1" applyAlignment="1" applyProtection="1">
      <alignment vertical="center"/>
      <protection/>
    </xf>
    <xf numFmtId="164" fontId="1" fillId="2" borderId="0" xfId="21" applyNumberFormat="1" applyFont="1" applyFill="1" applyBorder="1" applyAlignment="1" applyProtection="1">
      <alignment vertical="top" wrapText="1"/>
      <protection/>
    </xf>
    <xf numFmtId="164" fontId="1" fillId="2" borderId="0" xfId="21" applyNumberFormat="1" applyFill="1" applyAlignment="1" applyProtection="1">
      <alignment vertical="top" wrapText="1"/>
      <protection/>
    </xf>
    <xf numFmtId="164" fontId="18" fillId="2" borderId="0" xfId="0" applyFont="1" applyFill="1" applyAlignment="1" applyProtection="1">
      <alignment/>
      <protection locked="0"/>
    </xf>
    <xf numFmtId="164" fontId="18" fillId="2" borderId="0" xfId="0" applyNumberFormat="1" applyFont="1" applyFill="1" applyAlignment="1" applyProtection="1">
      <alignment/>
      <protection locked="0"/>
    </xf>
    <xf numFmtId="166" fontId="18" fillId="2" borderId="0" xfId="0" applyNumberFormat="1" applyFont="1" applyFill="1" applyAlignment="1" applyProtection="1">
      <alignment/>
      <protection locked="0"/>
    </xf>
    <xf numFmtId="170" fontId="18" fillId="2" borderId="0" xfId="0" applyNumberFormat="1" applyFont="1" applyFill="1" applyAlignment="1" applyProtection="1">
      <alignment horizontal="center"/>
      <protection locked="0"/>
    </xf>
    <xf numFmtId="164" fontId="29" fillId="2" borderId="0" xfId="0" applyFont="1" applyFill="1" applyAlignment="1">
      <alignment/>
    </xf>
    <xf numFmtId="164" fontId="30" fillId="2" borderId="0" xfId="0" applyFont="1" applyFill="1" applyAlignment="1">
      <alignment/>
    </xf>
    <xf numFmtId="164" fontId="18" fillId="2" borderId="0" xfId="0" applyFont="1" applyFill="1" applyAlignment="1">
      <alignment/>
    </xf>
    <xf numFmtId="164" fontId="30" fillId="2" borderId="10" xfId="0" applyNumberFormat="1" applyFont="1" applyFill="1" applyBorder="1" applyAlignment="1" applyProtection="1">
      <alignment/>
      <protection locked="0"/>
    </xf>
    <xf numFmtId="164" fontId="29" fillId="9" borderId="1" xfId="0" applyNumberFormat="1" applyFont="1" applyFill="1" applyBorder="1" applyAlignment="1" applyProtection="1">
      <alignment horizontal="center"/>
      <protection locked="0"/>
    </xf>
    <xf numFmtId="165" fontId="30" fillId="2" borderId="11" xfId="0" applyNumberFormat="1" applyFont="1" applyFill="1" applyBorder="1" applyAlignment="1" applyProtection="1">
      <alignment horizontal="center"/>
      <protection locked="0"/>
    </xf>
    <xf numFmtId="164" fontId="30" fillId="2" borderId="8" xfId="0" applyNumberFormat="1" applyFont="1" applyFill="1" applyBorder="1" applyAlignment="1" applyProtection="1">
      <alignment horizontal="center"/>
      <protection locked="0"/>
    </xf>
    <xf numFmtId="164" fontId="30" fillId="2" borderId="8" xfId="0" applyNumberFormat="1" applyFont="1" applyFill="1" applyBorder="1" applyAlignment="1" applyProtection="1">
      <alignment/>
      <protection locked="0"/>
    </xf>
    <xf numFmtId="166" fontId="30" fillId="2" borderId="8" xfId="0" applyNumberFormat="1" applyFont="1" applyFill="1" applyBorder="1" applyAlignment="1" applyProtection="1">
      <alignment/>
      <protection locked="0"/>
    </xf>
    <xf numFmtId="166" fontId="30" fillId="2" borderId="8" xfId="0" applyNumberFormat="1" applyFont="1" applyFill="1" applyBorder="1" applyAlignment="1" applyProtection="1">
      <alignment/>
      <protection locked="0"/>
    </xf>
    <xf numFmtId="164" fontId="29" fillId="9" borderId="12" xfId="0" applyNumberFormat="1" applyFont="1" applyFill="1" applyBorder="1" applyAlignment="1" applyProtection="1">
      <alignment/>
      <protection locked="0"/>
    </xf>
    <xf numFmtId="164" fontId="29" fillId="9" borderId="13" xfId="0" applyFont="1" applyFill="1" applyBorder="1" applyAlignment="1" applyProtection="1">
      <alignment/>
      <protection locked="0"/>
    </xf>
    <xf numFmtId="164" fontId="30" fillId="2" borderId="0" xfId="0" applyFont="1" applyFill="1" applyAlignment="1" applyProtection="1">
      <alignment/>
      <protection locked="0"/>
    </xf>
    <xf numFmtId="164" fontId="29" fillId="9" borderId="14" xfId="0" applyNumberFormat="1" applyFont="1" applyFill="1" applyBorder="1" applyAlignment="1" applyProtection="1">
      <alignment horizontal="center"/>
      <protection locked="0"/>
    </xf>
    <xf numFmtId="164" fontId="29" fillId="2" borderId="15" xfId="0" applyFont="1" applyFill="1" applyBorder="1" applyAlignment="1" applyProtection="1">
      <alignment/>
      <protection locked="0"/>
    </xf>
    <xf numFmtId="164" fontId="29" fillId="2" borderId="16" xfId="0" applyFont="1" applyFill="1" applyBorder="1" applyAlignment="1" applyProtection="1">
      <alignment/>
      <protection locked="0"/>
    </xf>
    <xf numFmtId="164" fontId="29" fillId="9" borderId="2" xfId="0" applyNumberFormat="1" applyFont="1" applyFill="1" applyBorder="1" applyAlignment="1" applyProtection="1">
      <alignment horizontal="center"/>
      <protection locked="0"/>
    </xf>
    <xf numFmtId="164" fontId="29" fillId="2" borderId="17" xfId="0" applyNumberFormat="1" applyFont="1" applyFill="1" applyBorder="1" applyAlignment="1" applyProtection="1">
      <alignment/>
      <protection locked="0"/>
    </xf>
    <xf numFmtId="164" fontId="29" fillId="2" borderId="13" xfId="0" applyFont="1" applyFill="1" applyBorder="1" applyAlignment="1" applyProtection="1">
      <alignment/>
      <protection locked="0"/>
    </xf>
    <xf numFmtId="164" fontId="30" fillId="2" borderId="8" xfId="0" applyNumberFormat="1" applyFont="1" applyFill="1" applyBorder="1" applyAlignment="1" applyProtection="1">
      <alignment/>
      <protection locked="0"/>
    </xf>
    <xf numFmtId="164" fontId="29" fillId="2" borderId="7" xfId="0" applyFont="1" applyFill="1" applyBorder="1" applyAlignment="1" applyProtection="1">
      <alignment/>
      <protection locked="0"/>
    </xf>
    <xf numFmtId="165" fontId="30" fillId="2" borderId="8" xfId="0" applyNumberFormat="1" applyFont="1" applyFill="1" applyBorder="1" applyAlignment="1" applyProtection="1">
      <alignment horizontal="center"/>
      <protection locked="0"/>
    </xf>
    <xf numFmtId="164" fontId="29" fillId="3" borderId="15" xfId="0" applyFont="1" applyFill="1" applyBorder="1" applyAlignment="1" applyProtection="1">
      <alignment/>
      <protection locked="0"/>
    </xf>
    <xf numFmtId="164" fontId="29" fillId="3" borderId="16" xfId="0" applyFont="1" applyFill="1" applyBorder="1" applyAlignment="1" applyProtection="1">
      <alignment/>
      <protection locked="0"/>
    </xf>
    <xf numFmtId="164" fontId="29" fillId="3" borderId="17" xfId="0" applyNumberFormat="1" applyFont="1" applyFill="1" applyBorder="1" applyAlignment="1" applyProtection="1">
      <alignment/>
      <protection locked="0"/>
    </xf>
    <xf numFmtId="164" fontId="29" fillId="3" borderId="13" xfId="0" applyFont="1" applyFill="1" applyBorder="1" applyAlignment="1" applyProtection="1">
      <alignment/>
      <protection locked="0"/>
    </xf>
    <xf numFmtId="164" fontId="29" fillId="3" borderId="18" xfId="0" applyNumberFormat="1" applyFont="1" applyFill="1" applyBorder="1" applyAlignment="1" applyProtection="1">
      <alignment/>
      <protection locked="0"/>
    </xf>
    <xf numFmtId="164" fontId="29" fillId="3" borderId="19" xfId="0" applyFont="1" applyFill="1" applyBorder="1" applyAlignment="1" applyProtection="1">
      <alignment/>
      <protection locked="0"/>
    </xf>
    <xf numFmtId="164" fontId="29" fillId="2" borderId="20" xfId="0" applyNumberFormat="1" applyFont="1" applyFill="1" applyBorder="1" applyAlignment="1" applyProtection="1">
      <alignment/>
      <protection locked="0"/>
    </xf>
    <xf numFmtId="164" fontId="29" fillId="2" borderId="19" xfId="0" applyFont="1" applyFill="1" applyBorder="1" applyAlignment="1" applyProtection="1">
      <alignment/>
      <protection locked="0"/>
    </xf>
    <xf numFmtId="164" fontId="29" fillId="2" borderId="21" xfId="0" applyFont="1" applyFill="1" applyBorder="1" applyAlignment="1" applyProtection="1">
      <alignment/>
      <protection locked="0"/>
    </xf>
    <xf numFmtId="164" fontId="29" fillId="2" borderId="5" xfId="0" applyNumberFormat="1" applyFont="1" applyFill="1" applyBorder="1" applyAlignment="1" applyProtection="1">
      <alignment/>
      <protection locked="0"/>
    </xf>
    <xf numFmtId="164" fontId="30" fillId="2" borderId="0" xfId="0" applyNumberFormat="1" applyFont="1" applyFill="1" applyAlignment="1" applyProtection="1">
      <alignment/>
      <protection locked="0"/>
    </xf>
    <xf numFmtId="164" fontId="30" fillId="2" borderId="0" xfId="0" applyFont="1" applyFill="1" applyBorder="1" applyAlignment="1" applyProtection="1">
      <alignment horizontal="center"/>
      <protection locked="0"/>
    </xf>
    <xf numFmtId="166" fontId="30" fillId="2" borderId="0" xfId="0" applyNumberFormat="1" applyFont="1" applyFill="1" applyAlignment="1" applyProtection="1">
      <alignment/>
      <protection locked="0"/>
    </xf>
    <xf numFmtId="164" fontId="30" fillId="2" borderId="8" xfId="0" applyFont="1" applyFill="1" applyBorder="1" applyAlignment="1" applyProtection="1">
      <alignment wrapText="1"/>
      <protection locked="0"/>
    </xf>
    <xf numFmtId="164" fontId="30" fillId="2" borderId="0" xfId="0" applyFont="1" applyFill="1" applyBorder="1" applyAlignment="1" applyProtection="1">
      <alignment/>
      <protection locked="0"/>
    </xf>
    <xf numFmtId="170" fontId="30" fillId="2" borderId="0" xfId="0" applyNumberFormat="1" applyFont="1" applyFill="1" applyAlignment="1" applyProtection="1">
      <alignment horizontal="center"/>
      <protection locked="0"/>
    </xf>
    <xf numFmtId="164" fontId="29" fillId="2" borderId="0" xfId="0" applyFont="1" applyFill="1" applyAlignment="1" applyProtection="1">
      <alignment/>
      <protection locked="0"/>
    </xf>
    <xf numFmtId="164" fontId="30" fillId="2" borderId="8" xfId="0" applyFont="1" applyFill="1" applyBorder="1" applyAlignment="1" applyProtection="1">
      <alignment vertical="top" wrapText="1"/>
      <protection locked="0"/>
    </xf>
    <xf numFmtId="164" fontId="30" fillId="2" borderId="0" xfId="0" applyFont="1" applyFill="1" applyBorder="1" applyAlignment="1" applyProtection="1">
      <alignment vertical="top"/>
      <protection locked="0"/>
    </xf>
    <xf numFmtId="164" fontId="30" fillId="2" borderId="0" xfId="0" applyNumberFormat="1" applyFont="1" applyFill="1" applyAlignment="1" applyProtection="1">
      <alignment wrapText="1"/>
      <protection locked="0"/>
    </xf>
    <xf numFmtId="164" fontId="31" fillId="2" borderId="0" xfId="0" applyFont="1" applyFill="1" applyBorder="1" applyAlignment="1" applyProtection="1">
      <alignment horizontal="center"/>
      <protection/>
    </xf>
    <xf numFmtId="168" fontId="32" fillId="5" borderId="0" xfId="0" applyNumberFormat="1" applyFont="1" applyFill="1" applyBorder="1" applyAlignment="1" applyProtection="1">
      <alignment horizontal="center"/>
      <protection/>
    </xf>
    <xf numFmtId="164" fontId="33" fillId="2" borderId="0" xfId="0" applyFont="1" applyFill="1" applyAlignment="1" applyProtection="1">
      <alignment/>
      <protection/>
    </xf>
    <xf numFmtId="164" fontId="30" fillId="2" borderId="0" xfId="0" applyFont="1" applyFill="1" applyAlignment="1" applyProtection="1">
      <alignment/>
      <protection/>
    </xf>
    <xf numFmtId="164" fontId="18" fillId="2" borderId="0" xfId="0" applyFont="1" applyFill="1" applyAlignment="1" applyProtection="1">
      <alignment/>
      <protection/>
    </xf>
    <xf numFmtId="169" fontId="32" fillId="5" borderId="0" xfId="0" applyNumberFormat="1" applyFont="1" applyFill="1" applyBorder="1" applyAlignment="1" applyProtection="1">
      <alignment horizontal="center"/>
      <protection/>
    </xf>
    <xf numFmtId="164" fontId="29" fillId="2" borderId="0" xfId="0" applyFont="1" applyFill="1" applyAlignment="1" applyProtection="1">
      <alignment/>
      <protection/>
    </xf>
    <xf numFmtId="164" fontId="12" fillId="2" borderId="0" xfId="0" applyFont="1" applyFill="1" applyAlignment="1" applyProtection="1">
      <alignment horizontal="right" vertical="center"/>
      <protection/>
    </xf>
    <xf numFmtId="164" fontId="34" fillId="2" borderId="0" xfId="0" applyNumberFormat="1" applyFont="1" applyFill="1" applyAlignment="1" applyProtection="1">
      <alignment horizontal="center"/>
      <protection locked="0"/>
    </xf>
    <xf numFmtId="164" fontId="34" fillId="2" borderId="0" xfId="0" applyFont="1" applyFill="1" applyAlignment="1" applyProtection="1">
      <alignment horizontal="center"/>
      <protection/>
    </xf>
    <xf numFmtId="166" fontId="30" fillId="2" borderId="0" xfId="0" applyNumberFormat="1" applyFont="1" applyFill="1" applyAlignment="1" applyProtection="1">
      <alignment/>
      <protection/>
    </xf>
    <xf numFmtId="170" fontId="30" fillId="2" borderId="0" xfId="0" applyNumberFormat="1" applyFont="1" applyFill="1" applyAlignment="1" applyProtection="1">
      <alignment horizontal="center"/>
      <protection/>
    </xf>
    <xf numFmtId="164" fontId="35" fillId="2" borderId="0" xfId="0" applyFont="1" applyFill="1" applyAlignment="1" applyProtection="1">
      <alignment horizontal="right" vertical="center"/>
      <protection/>
    </xf>
    <xf numFmtId="164" fontId="36" fillId="2" borderId="0" xfId="0" applyNumberFormat="1" applyFont="1" applyFill="1" applyAlignment="1" applyProtection="1">
      <alignment horizontal="center"/>
      <protection/>
    </xf>
    <xf numFmtId="164" fontId="36" fillId="2" borderId="0" xfId="0" applyFont="1" applyFill="1" applyAlignment="1" applyProtection="1">
      <alignment horizontal="center"/>
      <protection/>
    </xf>
    <xf numFmtId="166" fontId="36" fillId="2" borderId="0" xfId="0" applyNumberFormat="1" applyFont="1" applyFill="1" applyAlignment="1" applyProtection="1">
      <alignment horizontal="center"/>
      <protection/>
    </xf>
    <xf numFmtId="170" fontId="36" fillId="2" borderId="0" xfId="0" applyNumberFormat="1" applyFont="1" applyFill="1" applyAlignment="1" applyProtection="1">
      <alignment horizontal="center"/>
      <protection/>
    </xf>
    <xf numFmtId="164" fontId="36" fillId="2" borderId="0" xfId="0" applyFont="1" applyFill="1" applyAlignment="1" applyProtection="1">
      <alignment/>
      <protection/>
    </xf>
    <xf numFmtId="164" fontId="13" fillId="2" borderId="0" xfId="0" applyFont="1" applyFill="1" applyAlignment="1" applyProtection="1">
      <alignment/>
      <protection/>
    </xf>
    <xf numFmtId="164" fontId="24" fillId="2" borderId="0" xfId="0" applyFont="1" applyFill="1" applyAlignment="1">
      <alignment/>
    </xf>
    <xf numFmtId="164" fontId="23" fillId="2" borderId="0" xfId="0" applyFont="1" applyFill="1" applyAlignment="1">
      <alignment/>
    </xf>
    <xf numFmtId="164" fontId="37" fillId="10" borderId="8" xfId="0" applyFont="1" applyFill="1" applyBorder="1" applyAlignment="1" applyProtection="1">
      <alignment horizontal="center" vertical="center" wrapText="1"/>
      <protection/>
    </xf>
    <xf numFmtId="164" fontId="24" fillId="6" borderId="0" xfId="0" applyFont="1" applyFill="1" applyBorder="1" applyAlignment="1" applyProtection="1">
      <alignment horizontal="center" vertical="center" wrapText="1"/>
      <protection/>
    </xf>
    <xf numFmtId="166" fontId="24" fillId="6" borderId="0" xfId="0" applyNumberFormat="1" applyFont="1" applyFill="1" applyBorder="1" applyAlignment="1" applyProtection="1">
      <alignment horizontal="center" vertical="center" wrapText="1"/>
      <protection/>
    </xf>
    <xf numFmtId="170" fontId="24" fillId="6" borderId="0" xfId="0" applyNumberFormat="1" applyFont="1" applyFill="1" applyBorder="1" applyAlignment="1" applyProtection="1">
      <alignment horizontal="center" vertical="center" wrapText="1"/>
      <protection/>
    </xf>
    <xf numFmtId="171" fontId="18" fillId="2" borderId="0" xfId="0" applyNumberFormat="1" applyFont="1" applyFill="1" applyBorder="1" applyAlignment="1" applyProtection="1">
      <alignment vertical="top" wrapText="1"/>
      <protection locked="0"/>
    </xf>
    <xf numFmtId="169" fontId="18" fillId="2" borderId="0" xfId="0" applyNumberFormat="1" applyFont="1" applyFill="1" applyBorder="1" applyAlignment="1" applyProtection="1">
      <alignment vertical="top"/>
      <protection locked="0"/>
    </xf>
    <xf numFmtId="166" fontId="18" fillId="2" borderId="0" xfId="0" applyNumberFormat="1" applyFont="1" applyFill="1" applyBorder="1" applyAlignment="1" applyProtection="1">
      <alignment vertical="top"/>
      <protection locked="0"/>
    </xf>
    <xf numFmtId="170" fontId="18" fillId="2" borderId="0" xfId="0" applyNumberFormat="1" applyFont="1" applyFill="1" applyBorder="1" applyAlignment="1" applyProtection="1">
      <alignment horizontal="center" vertical="top"/>
      <protection locked="0"/>
    </xf>
    <xf numFmtId="166" fontId="18" fillId="2" borderId="0" xfId="0" applyNumberFormat="1" applyFont="1" applyFill="1" applyAlignment="1" applyProtection="1">
      <alignment/>
      <protection/>
    </xf>
    <xf numFmtId="164" fontId="30" fillId="2" borderId="0" xfId="0" applyFont="1" applyFill="1" applyBorder="1" applyAlignment="1" applyProtection="1">
      <alignment/>
      <protection/>
    </xf>
    <xf numFmtId="164" fontId="1" fillId="2" borderId="0" xfId="0" applyFont="1" applyFill="1" applyAlignment="1" applyProtection="1">
      <alignment/>
      <protection/>
    </xf>
    <xf numFmtId="164" fontId="9" fillId="2" borderId="0" xfId="0" applyFont="1" applyFill="1" applyAlignment="1" applyProtection="1">
      <alignment horizontal="right" vertical="top"/>
      <protection/>
    </xf>
    <xf numFmtId="164" fontId="1" fillId="2" borderId="0" xfId="0" applyNumberFormat="1" applyFont="1" applyFill="1" applyBorder="1" applyAlignment="1" applyProtection="1">
      <alignment vertical="top" wrapText="1"/>
      <protection/>
    </xf>
    <xf numFmtId="164" fontId="1" fillId="2" borderId="0" xfId="0" applyFont="1" applyFill="1" applyAlignment="1" applyProtection="1">
      <alignment vertical="top" wrapText="1"/>
      <protection/>
    </xf>
    <xf numFmtId="172" fontId="35" fillId="5" borderId="0" xfId="0" applyNumberFormat="1" applyFont="1" applyFill="1" applyAlignment="1" applyProtection="1">
      <alignment horizontal="center"/>
      <protection/>
    </xf>
    <xf numFmtId="164" fontId="13" fillId="2" borderId="0" xfId="0" applyFont="1" applyFill="1" applyBorder="1" applyAlignment="1" applyProtection="1">
      <alignment/>
      <protection/>
    </xf>
    <xf numFmtId="164" fontId="9" fillId="2" borderId="0" xfId="0" applyFont="1" applyFill="1" applyAlignment="1" applyProtection="1">
      <alignment horizontal="right"/>
      <protection/>
    </xf>
    <xf numFmtId="164" fontId="1" fillId="2" borderId="0" xfId="0" applyNumberFormat="1" applyFont="1" applyFill="1" applyAlignment="1" applyProtection="1">
      <alignment horizontal="left"/>
      <protection/>
    </xf>
    <xf numFmtId="164" fontId="23" fillId="6" borderId="8" xfId="0" applyFont="1" applyFill="1" applyBorder="1" applyAlignment="1" applyProtection="1">
      <alignment horizontal="center" vertical="center"/>
      <protection/>
    </xf>
    <xf numFmtId="166" fontId="23" fillId="6" borderId="10" xfId="0" applyNumberFormat="1" applyFont="1" applyFill="1" applyBorder="1" applyAlignment="1" applyProtection="1">
      <alignment horizontal="center" vertical="center" wrapText="1"/>
      <protection/>
    </xf>
    <xf numFmtId="164" fontId="40" fillId="6" borderId="22" xfId="0" applyFont="1" applyFill="1" applyBorder="1" applyAlignment="1" applyProtection="1">
      <alignment horizontal="center" vertical="center" wrapText="1"/>
      <protection/>
    </xf>
    <xf numFmtId="164" fontId="30" fillId="2" borderId="0" xfId="0" applyFont="1" applyFill="1" applyBorder="1" applyAlignment="1" applyProtection="1">
      <alignment horizontal="left"/>
      <protection/>
    </xf>
    <xf numFmtId="171" fontId="18" fillId="2" borderId="8" xfId="0" applyNumberFormat="1" applyFont="1" applyFill="1" applyBorder="1" applyAlignment="1" applyProtection="1">
      <alignment horizontal="center" vertical="center"/>
      <protection/>
    </xf>
    <xf numFmtId="164" fontId="18" fillId="2" borderId="8" xfId="0" applyFont="1" applyFill="1" applyBorder="1" applyAlignment="1" applyProtection="1">
      <alignment vertical="center"/>
      <protection/>
    </xf>
    <xf numFmtId="166" fontId="18" fillId="2" borderId="10" xfId="0" applyNumberFormat="1" applyFont="1" applyFill="1" applyBorder="1" applyAlignment="1" applyProtection="1">
      <alignment vertical="center"/>
      <protection/>
    </xf>
    <xf numFmtId="166" fontId="3" fillId="2" borderId="23" xfId="0" applyNumberFormat="1" applyFont="1" applyFill="1" applyBorder="1" applyAlignment="1" applyProtection="1">
      <alignment/>
      <protection/>
    </xf>
    <xf numFmtId="164" fontId="30" fillId="2" borderId="8" xfId="0" applyFont="1" applyFill="1" applyBorder="1" applyAlignment="1" applyProtection="1">
      <alignment horizontal="center"/>
      <protection/>
    </xf>
    <xf numFmtId="166" fontId="3" fillId="8" borderId="23" xfId="0" applyNumberFormat="1" applyFont="1" applyFill="1" applyBorder="1" applyAlignment="1" applyProtection="1">
      <alignment horizontal="right" vertical="center"/>
      <protection/>
    </xf>
    <xf numFmtId="164" fontId="41" fillId="2" borderId="0" xfId="0" applyFont="1" applyFill="1" applyAlignment="1" applyProtection="1">
      <alignment/>
      <protection/>
    </xf>
    <xf numFmtId="164" fontId="30" fillId="2" borderId="8" xfId="0" applyNumberFormat="1" applyFont="1" applyFill="1" applyBorder="1" applyAlignment="1" applyProtection="1">
      <alignment horizontal="left"/>
      <protection/>
    </xf>
    <xf numFmtId="164" fontId="31" fillId="2" borderId="0" xfId="0" applyFont="1" applyFill="1" applyAlignment="1" applyProtection="1">
      <alignment/>
      <protection/>
    </xf>
    <xf numFmtId="166" fontId="3" fillId="2" borderId="24" xfId="0" applyNumberFormat="1" applyFont="1" applyFill="1" applyBorder="1" applyAlignment="1" applyProtection="1">
      <alignment/>
      <protection/>
    </xf>
    <xf numFmtId="164" fontId="9" fillId="6" borderId="8" xfId="0" applyFont="1" applyFill="1" applyBorder="1" applyAlignment="1" applyProtection="1">
      <alignment/>
      <protection/>
    </xf>
    <xf numFmtId="164" fontId="9" fillId="6" borderId="8" xfId="0" applyFont="1" applyFill="1" applyBorder="1" applyAlignment="1" applyProtection="1">
      <alignment horizontal="left"/>
      <protection/>
    </xf>
    <xf numFmtId="164" fontId="9" fillId="6" borderId="8" xfId="0" applyFont="1" applyFill="1" applyBorder="1" applyAlignment="1" applyProtection="1">
      <alignment horizontal="center"/>
      <protection/>
    </xf>
    <xf numFmtId="164" fontId="18" fillId="2" borderId="8" xfId="0" applyFont="1" applyFill="1" applyBorder="1" applyAlignment="1" applyProtection="1">
      <alignment horizontal="center" vertical="top" wrapText="1"/>
      <protection/>
    </xf>
    <xf numFmtId="164" fontId="18" fillId="2" borderId="8" xfId="0" applyFont="1" applyFill="1" applyBorder="1" applyAlignment="1" applyProtection="1">
      <alignment vertical="top"/>
      <protection/>
    </xf>
    <xf numFmtId="166" fontId="18" fillId="2" borderId="8" xfId="0" applyNumberFormat="1" applyFont="1" applyFill="1" applyBorder="1" applyAlignment="1" applyProtection="1">
      <alignment vertical="top" wrapText="1"/>
      <protection/>
    </xf>
    <xf numFmtId="166" fontId="30" fillId="2" borderId="0" xfId="0" applyNumberFormat="1" applyFont="1" applyFill="1" applyBorder="1" applyAlignment="1" applyProtection="1">
      <alignment/>
      <protection/>
    </xf>
    <xf numFmtId="164" fontId="18" fillId="2" borderId="8" xfId="0" applyFont="1" applyFill="1" applyBorder="1" applyAlignment="1" applyProtection="1">
      <alignment horizontal="center"/>
      <protection/>
    </xf>
    <xf numFmtId="164" fontId="18" fillId="2" borderId="8" xfId="0" applyFont="1" applyFill="1" applyBorder="1" applyAlignment="1" applyProtection="1">
      <alignment horizontal="left" vertical="top"/>
      <protection/>
    </xf>
    <xf numFmtId="164" fontId="18" fillId="2" borderId="8" xfId="0" applyFont="1" applyFill="1" applyBorder="1" applyAlignment="1" applyProtection="1">
      <alignment horizontal="left" vertical="top" wrapText="1"/>
      <protection/>
    </xf>
    <xf numFmtId="164" fontId="18" fillId="2" borderId="8" xfId="0" applyFont="1" applyFill="1" applyBorder="1" applyAlignment="1" applyProtection="1">
      <alignment horizontal="left"/>
      <protection/>
    </xf>
    <xf numFmtId="164" fontId="9" fillId="2" borderId="0" xfId="0" applyFont="1" applyFill="1" applyAlignment="1" applyProtection="1">
      <alignment/>
      <protection/>
    </xf>
    <xf numFmtId="166" fontId="9" fillId="2" borderId="0" xfId="0" applyNumberFormat="1" applyFont="1" applyFill="1" applyAlignment="1" applyProtection="1">
      <alignment/>
      <protection/>
    </xf>
    <xf numFmtId="164" fontId="18" fillId="2" borderId="8" xfId="0" applyFont="1" applyFill="1" applyBorder="1" applyAlignment="1" applyProtection="1">
      <alignment vertical="top" wrapText="1"/>
      <protection/>
    </xf>
    <xf numFmtId="166" fontId="18" fillId="2" borderId="8" xfId="0" applyNumberFormat="1" applyFont="1" applyFill="1" applyBorder="1" applyAlignment="1" applyProtection="1">
      <alignment vertical="center"/>
      <protection/>
    </xf>
    <xf numFmtId="164" fontId="30" fillId="2" borderId="0" xfId="0" applyNumberFormat="1" applyFont="1" applyFill="1" applyAlignment="1" applyProtection="1">
      <alignment horizontal="right"/>
      <protection/>
    </xf>
    <xf numFmtId="164" fontId="30" fillId="2" borderId="0" xfId="0" applyNumberFormat="1" applyFont="1" applyFill="1" applyBorder="1" applyAlignment="1" applyProtection="1">
      <alignment horizontal="right"/>
      <protection/>
    </xf>
    <xf numFmtId="164" fontId="23" fillId="2" borderId="8" xfId="0" applyFont="1" applyFill="1" applyBorder="1" applyAlignment="1" applyProtection="1">
      <alignment vertical="top" wrapText="1"/>
      <protection/>
    </xf>
    <xf numFmtId="166" fontId="23" fillId="2" borderId="8" xfId="0" applyNumberFormat="1" applyFont="1" applyFill="1" applyBorder="1" applyAlignment="1" applyProtection="1">
      <alignment vertical="center"/>
      <protection/>
    </xf>
    <xf numFmtId="166" fontId="30" fillId="2" borderId="0" xfId="0" applyNumberFormat="1" applyFont="1" applyFill="1" applyAlignment="1" applyProtection="1">
      <alignment horizontal="right"/>
      <protection/>
    </xf>
    <xf numFmtId="166" fontId="30" fillId="2" borderId="0" xfId="0" applyNumberFormat="1" applyFont="1" applyFill="1" applyBorder="1" applyAlignment="1" applyProtection="1">
      <alignment horizontal="right"/>
      <protection/>
    </xf>
    <xf numFmtId="166" fontId="18" fillId="2" borderId="8" xfId="0" applyNumberFormat="1" applyFont="1" applyFill="1" applyBorder="1" applyAlignment="1" applyProtection="1">
      <alignment/>
      <protection/>
    </xf>
    <xf numFmtId="164" fontId="18" fillId="2" borderId="0" xfId="0" applyFont="1" applyFill="1" applyBorder="1" applyAlignment="1" applyProtection="1">
      <alignment horizontal="center" vertical="top" wrapText="1"/>
      <protection/>
    </xf>
    <xf numFmtId="164" fontId="18" fillId="2" borderId="0" xfId="0" applyFont="1" applyFill="1" applyBorder="1" applyAlignment="1" applyProtection="1">
      <alignment vertical="top" wrapText="1"/>
      <protection/>
    </xf>
    <xf numFmtId="166" fontId="18" fillId="2" borderId="0" xfId="0" applyNumberFormat="1" applyFont="1" applyFill="1" applyBorder="1" applyAlignment="1" applyProtection="1">
      <alignment vertical="top" wrapText="1"/>
      <protection/>
    </xf>
    <xf numFmtId="166" fontId="18" fillId="2" borderId="0" xfId="0" applyNumberFormat="1" applyFont="1" applyFill="1" applyBorder="1" applyAlignment="1" applyProtection="1">
      <alignment/>
      <protection/>
    </xf>
    <xf numFmtId="166" fontId="18" fillId="2" borderId="25" xfId="0" applyNumberFormat="1" applyFont="1" applyFill="1" applyBorder="1" applyAlignment="1" applyProtection="1">
      <alignment vertical="center"/>
      <protection/>
    </xf>
    <xf numFmtId="166" fontId="23" fillId="2" borderId="25" xfId="0" applyNumberFormat="1" applyFont="1" applyFill="1" applyBorder="1" applyAlignment="1" applyProtection="1">
      <alignment vertical="center"/>
      <protection/>
    </xf>
    <xf numFmtId="166" fontId="44" fillId="2" borderId="0" xfId="0" applyNumberFormat="1" applyFont="1" applyFill="1" applyBorder="1" applyAlignment="1" applyProtection="1">
      <alignment horizontal="left" vertical="top" wrapText="1"/>
      <protection/>
    </xf>
    <xf numFmtId="166" fontId="18" fillId="2" borderId="26" xfId="0" applyNumberFormat="1" applyFont="1" applyFill="1" applyBorder="1" applyAlignment="1" applyProtection="1">
      <alignment vertical="center"/>
      <protection/>
    </xf>
    <xf numFmtId="166" fontId="24" fillId="6" borderId="8" xfId="0" applyNumberFormat="1" applyFont="1" applyFill="1" applyBorder="1" applyAlignment="1" applyProtection="1">
      <alignment horizontal="center" vertical="center" wrapText="1"/>
      <protection/>
    </xf>
    <xf numFmtId="164" fontId="18" fillId="2" borderId="8" xfId="0" applyNumberFormat="1" applyFont="1" applyFill="1" applyBorder="1" applyAlignment="1" applyProtection="1">
      <alignment horizontal="left" vertical="top" wrapText="1"/>
      <protection/>
    </xf>
    <xf numFmtId="164" fontId="23" fillId="6" borderId="8" xfId="0" applyNumberFormat="1" applyFont="1" applyFill="1" applyBorder="1" applyAlignment="1" applyProtection="1">
      <alignment horizontal="center" vertical="top" wrapText="1"/>
      <protection/>
    </xf>
    <xf numFmtId="164" fontId="23" fillId="6" borderId="8" xfId="0" applyFont="1" applyFill="1" applyBorder="1" applyAlignment="1" applyProtection="1">
      <alignment horizontal="left" vertical="top" wrapText="1"/>
      <protection/>
    </xf>
    <xf numFmtId="166" fontId="23" fillId="6" borderId="8" xfId="0" applyNumberFormat="1" applyFont="1" applyFill="1" applyBorder="1" applyAlignment="1" applyProtection="1">
      <alignment vertical="top" wrapText="1"/>
      <protection/>
    </xf>
    <xf numFmtId="164" fontId="24" fillId="2" borderId="0" xfId="0" applyNumberFormat="1" applyFont="1" applyFill="1" applyAlignment="1" applyProtection="1">
      <alignment/>
      <protection/>
    </xf>
    <xf numFmtId="164" fontId="24" fillId="2" borderId="0" xfId="0" applyNumberFormat="1" applyFont="1" applyFill="1" applyBorder="1" applyAlignment="1" applyProtection="1">
      <alignment/>
      <protection/>
    </xf>
    <xf numFmtId="164" fontId="23" fillId="2" borderId="0" xfId="0" applyFont="1" applyFill="1" applyAlignment="1" applyProtection="1">
      <alignment/>
      <protection/>
    </xf>
    <xf numFmtId="166" fontId="1" fillId="2" borderId="0" xfId="0" applyNumberFormat="1" applyFont="1" applyFill="1" applyAlignment="1" applyProtection="1">
      <alignment/>
      <protection/>
    </xf>
    <xf numFmtId="164" fontId="1" fillId="2" borderId="0" xfId="0" applyFont="1" applyFill="1" applyAlignment="1" applyProtection="1">
      <alignment horizontal="center"/>
      <protection locked="0"/>
    </xf>
    <xf numFmtId="170" fontId="1" fillId="2" borderId="0" xfId="0" applyNumberFormat="1" applyFont="1" applyFill="1" applyBorder="1" applyAlignment="1" applyProtection="1">
      <alignment/>
      <protection/>
    </xf>
    <xf numFmtId="170" fontId="1" fillId="2" borderId="26" xfId="0" applyNumberFormat="1" applyFont="1" applyFill="1" applyBorder="1" applyAlignment="1" applyProtection="1">
      <alignment horizontal="center"/>
      <protection locked="0"/>
    </xf>
    <xf numFmtId="164" fontId="1" fillId="2" borderId="25" xfId="0" applyFont="1" applyFill="1" applyBorder="1" applyAlignment="1" applyProtection="1">
      <alignment horizontal="center" vertical="top" wrapText="1"/>
      <protection/>
    </xf>
    <xf numFmtId="164" fontId="1" fillId="2" borderId="0" xfId="0" applyFont="1" applyFill="1" applyBorder="1" applyAlignment="1" applyProtection="1">
      <alignment vertical="center" wrapText="1"/>
      <protection/>
    </xf>
    <xf numFmtId="171" fontId="18" fillId="2" borderId="0" xfId="25" applyNumberFormat="1" applyFont="1" applyFill="1" applyBorder="1">
      <alignment/>
      <protection/>
    </xf>
    <xf numFmtId="164" fontId="18" fillId="2" borderId="0" xfId="25" applyFont="1" applyFill="1" applyBorder="1">
      <alignment/>
      <protection/>
    </xf>
    <xf numFmtId="170" fontId="18" fillId="2" borderId="0" xfId="25" applyNumberFormat="1" applyFont="1" applyFill="1" applyBorder="1">
      <alignment/>
      <protection/>
    </xf>
    <xf numFmtId="164" fontId="18" fillId="2" borderId="0" xfId="25" applyFont="1" applyFill="1">
      <alignment/>
      <protection/>
    </xf>
    <xf numFmtId="171" fontId="23" fillId="11" borderId="8" xfId="25" applyNumberFormat="1" applyFont="1" applyFill="1" applyBorder="1" applyAlignment="1">
      <alignment horizontal="center" vertical="center" wrapText="1"/>
      <protection/>
    </xf>
    <xf numFmtId="164" fontId="23" fillId="11" borderId="8" xfId="25" applyFont="1" applyFill="1" applyBorder="1" applyAlignment="1">
      <alignment horizontal="center" vertical="center" wrapText="1"/>
      <protection/>
    </xf>
    <xf numFmtId="170" fontId="23" fillId="11" borderId="8" xfId="25" applyNumberFormat="1" applyFont="1" applyFill="1" applyBorder="1" applyAlignment="1">
      <alignment horizontal="center" vertical="center" wrapText="1"/>
      <protection/>
    </xf>
    <xf numFmtId="164" fontId="23" fillId="2" borderId="0" xfId="25" applyFont="1" applyFill="1" applyAlignment="1">
      <alignment vertical="center"/>
      <protection/>
    </xf>
    <xf numFmtId="171" fontId="18" fillId="2" borderId="8" xfId="25" applyNumberFormat="1" applyFont="1" applyFill="1" applyBorder="1" applyAlignment="1">
      <alignment vertical="top"/>
      <protection/>
    </xf>
    <xf numFmtId="164" fontId="18" fillId="2" borderId="8" xfId="25" applyFont="1" applyFill="1" applyBorder="1" applyAlignment="1">
      <alignment vertical="top"/>
      <protection/>
    </xf>
    <xf numFmtId="164" fontId="45" fillId="0" borderId="8" xfId="25" applyFont="1" applyFill="1" applyBorder="1" applyAlignment="1">
      <alignment vertical="top"/>
      <protection/>
    </xf>
    <xf numFmtId="170" fontId="18" fillId="2" borderId="8" xfId="25" applyNumberFormat="1" applyFont="1" applyFill="1" applyBorder="1" applyAlignment="1">
      <alignment vertical="top"/>
      <protection/>
    </xf>
    <xf numFmtId="164" fontId="18" fillId="0" borderId="0" xfId="25" applyFont="1" applyFill="1">
      <alignment/>
      <protection/>
    </xf>
    <xf numFmtId="171" fontId="18" fillId="0" borderId="8" xfId="25" applyNumberFormat="1" applyFont="1" applyFill="1" applyBorder="1" applyAlignment="1">
      <alignment vertical="top"/>
      <protection/>
    </xf>
    <xf numFmtId="164" fontId="18" fillId="0" borderId="8" xfId="25" applyFont="1" applyFill="1" applyBorder="1" applyAlignment="1">
      <alignment vertical="top"/>
      <protection/>
    </xf>
    <xf numFmtId="164" fontId="18" fillId="0" borderId="8" xfId="20" applyNumberFormat="1" applyFont="1" applyFill="1" applyBorder="1" applyAlignment="1" applyProtection="1">
      <alignment vertical="top"/>
      <protection/>
    </xf>
    <xf numFmtId="170" fontId="18" fillId="0" borderId="8" xfId="25" applyNumberFormat="1" applyFont="1" applyFill="1" applyBorder="1" applyAlignment="1">
      <alignment vertical="top"/>
      <protection/>
    </xf>
    <xf numFmtId="164" fontId="45" fillId="0" borderId="8" xfId="0" applyFont="1" applyBorder="1" applyAlignment="1">
      <alignment wrapText="1"/>
    </xf>
    <xf numFmtId="164" fontId="45" fillId="0" borderId="8" xfId="25" applyFont="1" applyFill="1" applyBorder="1" applyAlignment="1">
      <alignment vertical="top" wrapText="1"/>
      <protection/>
    </xf>
    <xf numFmtId="170" fontId="18" fillId="0" borderId="8" xfId="25" applyNumberFormat="1" applyFont="1" applyFill="1" applyBorder="1" applyAlignment="1">
      <alignment vertical="top" wrapText="1"/>
      <protection/>
    </xf>
    <xf numFmtId="164" fontId="18" fillId="2" borderId="8" xfId="25" applyFont="1" applyFill="1" applyBorder="1" applyAlignment="1">
      <alignment vertical="top" wrapText="1"/>
      <protection/>
    </xf>
    <xf numFmtId="170" fontId="18" fillId="2" borderId="8" xfId="25" applyNumberFormat="1" applyFont="1" applyFill="1" applyBorder="1" applyAlignment="1">
      <alignment vertical="top" wrapText="1"/>
      <protection/>
    </xf>
    <xf numFmtId="164" fontId="18" fillId="0" borderId="8" xfId="25" applyNumberFormat="1" applyFont="1" applyFill="1" applyBorder="1" applyAlignment="1">
      <alignment vertical="top"/>
      <protection/>
    </xf>
    <xf numFmtId="164" fontId="47" fillId="0" borderId="8" xfId="20" applyNumberFormat="1" applyFont="1" applyFill="1" applyBorder="1" applyAlignment="1" applyProtection="1">
      <alignment vertical="top"/>
      <protection/>
    </xf>
    <xf numFmtId="164" fontId="47" fillId="0" borderId="0" xfId="20" applyNumberFormat="1" applyFont="1" applyFill="1" applyBorder="1" applyAlignment="1" applyProtection="1">
      <alignment vertical="top"/>
      <protection/>
    </xf>
    <xf numFmtId="164" fontId="18" fillId="0" borderId="0" xfId="25" applyFont="1" applyFill="1" applyBorder="1" applyAlignment="1">
      <alignment vertical="top"/>
      <protection/>
    </xf>
    <xf numFmtId="164" fontId="18" fillId="2" borderId="0" xfId="25" applyFont="1" applyFill="1" applyBorder="1" applyAlignment="1">
      <alignment vertical="top"/>
      <protection/>
    </xf>
    <xf numFmtId="164" fontId="47" fillId="2" borderId="8" xfId="20" applyNumberFormat="1" applyFont="1" applyFill="1" applyBorder="1" applyAlignment="1" applyProtection="1">
      <alignment vertical="top"/>
      <protection/>
    </xf>
    <xf numFmtId="164" fontId="18" fillId="0" borderId="8" xfId="25" applyFont="1" applyFill="1" applyBorder="1" applyAlignment="1">
      <alignment vertical="top" wrapText="1"/>
      <protection/>
    </xf>
    <xf numFmtId="164" fontId="18" fillId="0" borderId="8" xfId="0" applyFont="1" applyBorder="1" applyAlignment="1">
      <alignment/>
    </xf>
    <xf numFmtId="171" fontId="18" fillId="2" borderId="8" xfId="25" applyNumberFormat="1" applyFont="1" applyFill="1" applyBorder="1">
      <alignment/>
      <protection/>
    </xf>
    <xf numFmtId="164" fontId="18" fillId="2" borderId="8" xfId="25" applyFont="1" applyFill="1" applyBorder="1">
      <alignment/>
      <protection/>
    </xf>
    <xf numFmtId="164" fontId="45" fillId="2" borderId="8" xfId="25" applyFont="1" applyFill="1" applyBorder="1" applyAlignment="1">
      <alignment vertical="top"/>
      <protection/>
    </xf>
    <xf numFmtId="170" fontId="18" fillId="2" borderId="8" xfId="25" applyNumberFormat="1" applyFont="1" applyFill="1" applyBorder="1">
      <alignment/>
      <protection/>
    </xf>
    <xf numFmtId="164" fontId="18" fillId="0" borderId="8" xfId="0" applyFont="1" applyBorder="1" applyAlignment="1">
      <alignment vertical="top"/>
    </xf>
    <xf numFmtId="171" fontId="45" fillId="2" borderId="0" xfId="24" applyNumberFormat="1" applyFont="1" applyFill="1" applyAlignment="1">
      <alignment/>
      <protection/>
    </xf>
    <xf numFmtId="164" fontId="45" fillId="2" borderId="0" xfId="24" applyFont="1" applyFill="1" applyAlignment="1">
      <alignment/>
      <protection/>
    </xf>
    <xf numFmtId="170" fontId="45" fillId="2" borderId="0" xfId="24" applyNumberFormat="1" applyFont="1" applyFill="1" applyAlignment="1">
      <alignment/>
      <protection/>
    </xf>
    <xf numFmtId="165" fontId="45" fillId="2" borderId="0" xfId="24" applyNumberFormat="1" applyFont="1" applyFill="1" applyAlignment="1">
      <alignment/>
      <protection/>
    </xf>
    <xf numFmtId="164" fontId="45" fillId="0" borderId="0" xfId="0" applyNumberFormat="1" applyFont="1" applyAlignment="1">
      <alignment vertical="top"/>
    </xf>
    <xf numFmtId="164" fontId="45" fillId="0" borderId="0" xfId="0" applyFont="1" applyAlignment="1">
      <alignment vertical="top"/>
    </xf>
    <xf numFmtId="171" fontId="48" fillId="11" borderId="8" xfId="24" applyNumberFormat="1" applyFont="1" applyFill="1" applyBorder="1" applyAlignment="1">
      <alignment horizontal="center" vertical="center" wrapText="1"/>
      <protection/>
    </xf>
    <xf numFmtId="164" fontId="48" fillId="11" borderId="8" xfId="24" applyFont="1" applyFill="1" applyBorder="1" applyAlignment="1">
      <alignment horizontal="center" vertical="center" wrapText="1"/>
      <protection/>
    </xf>
    <xf numFmtId="170" fontId="48" fillId="11" borderId="8" xfId="24" applyNumberFormat="1" applyFont="1" applyFill="1" applyBorder="1" applyAlignment="1">
      <alignment horizontal="center" vertical="center" wrapText="1"/>
      <protection/>
    </xf>
    <xf numFmtId="165" fontId="48" fillId="11" borderId="8" xfId="24" applyNumberFormat="1" applyFont="1" applyFill="1" applyBorder="1" applyAlignment="1">
      <alignment horizontal="center" vertical="center" wrapText="1"/>
      <protection/>
    </xf>
    <xf numFmtId="164" fontId="45" fillId="0" borderId="0" xfId="0" applyFont="1" applyAlignment="1">
      <alignment horizontal="center" vertical="center"/>
    </xf>
    <xf numFmtId="171" fontId="45" fillId="2" borderId="8" xfId="24" applyNumberFormat="1" applyFont="1" applyFill="1" applyBorder="1" applyAlignment="1">
      <alignment vertical="top"/>
      <protection/>
    </xf>
    <xf numFmtId="164" fontId="45" fillId="6" borderId="8" xfId="24" applyNumberFormat="1" applyFont="1" applyFill="1" applyBorder="1" applyAlignment="1">
      <alignment/>
      <protection/>
    </xf>
    <xf numFmtId="164" fontId="45" fillId="2" borderId="8" xfId="24" applyFont="1" applyFill="1" applyBorder="1" applyAlignment="1">
      <alignment/>
      <protection/>
    </xf>
    <xf numFmtId="170" fontId="45" fillId="2" borderId="8" xfId="24" applyNumberFormat="1" applyFont="1" applyFill="1" applyBorder="1" applyAlignment="1">
      <alignment/>
      <protection/>
    </xf>
    <xf numFmtId="165" fontId="45" fillId="2" borderId="8" xfId="24" applyNumberFormat="1" applyFont="1" applyFill="1" applyBorder="1" applyAlignment="1">
      <alignment vertical="top"/>
      <protection/>
    </xf>
    <xf numFmtId="171" fontId="45" fillId="2" borderId="8" xfId="24" applyNumberFormat="1" applyFont="1" applyFill="1" applyBorder="1" applyAlignment="1">
      <alignment/>
      <protection/>
    </xf>
    <xf numFmtId="171" fontId="45" fillId="0" borderId="8" xfId="0" applyNumberFormat="1" applyFont="1" applyBorder="1" applyAlignment="1">
      <alignment vertical="top"/>
    </xf>
    <xf numFmtId="164" fontId="45" fillId="0" borderId="8" xfId="0" applyNumberFormat="1" applyFont="1" applyBorder="1" applyAlignment="1">
      <alignment vertical="top"/>
    </xf>
    <xf numFmtId="164" fontId="45" fillId="6" borderId="8" xfId="0" applyFont="1" applyFill="1" applyBorder="1" applyAlignment="1">
      <alignment vertical="top"/>
    </xf>
    <xf numFmtId="164" fontId="45" fillId="2" borderId="8" xfId="24" applyFont="1" applyFill="1" applyBorder="1" applyAlignment="1">
      <alignment vertical="top"/>
      <protection/>
    </xf>
    <xf numFmtId="170" fontId="45" fillId="2" borderId="8" xfId="24" applyNumberFormat="1" applyFont="1" applyFill="1" applyBorder="1" applyAlignment="1">
      <alignment vertical="top"/>
      <protection/>
    </xf>
    <xf numFmtId="164" fontId="45" fillId="2" borderId="8" xfId="24" applyFont="1" applyFill="1" applyBorder="1" applyAlignment="1">
      <alignment wrapText="1"/>
      <protection/>
    </xf>
    <xf numFmtId="170" fontId="45" fillId="0" borderId="8" xfId="24" applyNumberFormat="1" applyFont="1" applyFill="1" applyBorder="1" applyAlignment="1">
      <alignment/>
      <protection/>
    </xf>
    <xf numFmtId="164" fontId="45" fillId="2" borderId="8" xfId="24" applyNumberFormat="1" applyFont="1" applyFill="1" applyBorder="1" applyAlignment="1">
      <alignment vertical="top"/>
      <protection/>
    </xf>
    <xf numFmtId="171" fontId="18" fillId="0" borderId="8" xfId="25" applyNumberFormat="1" applyFont="1" applyFill="1" applyBorder="1">
      <alignment/>
      <protection/>
    </xf>
    <xf numFmtId="164" fontId="45" fillId="2" borderId="8" xfId="24" applyFont="1" applyFill="1" applyBorder="1" applyAlignment="1">
      <alignment vertical="top" wrapText="1"/>
      <protection/>
    </xf>
    <xf numFmtId="165" fontId="45" fillId="2" borderId="8" xfId="24" applyNumberFormat="1" applyFont="1" applyFill="1" applyBorder="1" applyAlignment="1">
      <alignment/>
      <protection/>
    </xf>
    <xf numFmtId="171" fontId="45" fillId="0" borderId="8" xfId="24" applyNumberFormat="1" applyFont="1" applyFill="1" applyBorder="1" applyAlignment="1">
      <alignment vertical="top"/>
      <protection/>
    </xf>
    <xf numFmtId="170" fontId="45" fillId="0" borderId="0" xfId="24" applyNumberFormat="1" applyFont="1" applyFill="1" applyBorder="1" applyAlignment="1">
      <alignment/>
      <protection/>
    </xf>
    <xf numFmtId="170" fontId="45" fillId="0" borderId="8" xfId="0" applyNumberFormat="1" applyFont="1" applyBorder="1" applyAlignment="1">
      <alignment/>
    </xf>
    <xf numFmtId="164" fontId="50" fillId="6" borderId="0" xfId="0" applyFont="1" applyFill="1" applyAlignment="1">
      <alignment/>
    </xf>
    <xf numFmtId="164" fontId="50" fillId="0" borderId="0" xfId="0" applyFont="1" applyAlignment="1">
      <alignment/>
    </xf>
    <xf numFmtId="164" fontId="0" fillId="2" borderId="0" xfId="0" applyFont="1" applyFill="1" applyAlignment="1">
      <alignment vertical="top"/>
    </xf>
    <xf numFmtId="164" fontId="51" fillId="2" borderId="0" xfId="0" applyFont="1" applyFill="1" applyAlignment="1">
      <alignment vertical="top"/>
    </xf>
    <xf numFmtId="164" fontId="51" fillId="2" borderId="26" xfId="0" applyNumberFormat="1" applyFont="1" applyFill="1" applyBorder="1" applyAlignment="1">
      <alignment horizontal="center" vertical="center" wrapText="1"/>
    </xf>
    <xf numFmtId="164" fontId="52" fillId="6" borderId="0" xfId="0" applyFont="1" applyFill="1" applyBorder="1" applyAlignment="1">
      <alignment horizontal="center" vertical="center" wrapText="1"/>
    </xf>
    <xf numFmtId="164" fontId="51" fillId="2" borderId="0" xfId="0" applyFont="1" applyFill="1" applyAlignment="1">
      <alignment vertical="top" wrapText="1"/>
    </xf>
    <xf numFmtId="164" fontId="53" fillId="2" borderId="0" xfId="0" applyFont="1" applyFill="1" applyAlignment="1">
      <alignment vertical="top"/>
    </xf>
    <xf numFmtId="175" fontId="53" fillId="8" borderId="8" xfId="0" applyNumberFormat="1" applyFont="1" applyFill="1" applyBorder="1" applyAlignment="1" applyProtection="1">
      <alignment horizontal="left" vertical="top"/>
      <protection locked="0"/>
    </xf>
    <xf numFmtId="166" fontId="53" fillId="8" borderId="8" xfId="0" applyNumberFormat="1" applyFont="1" applyFill="1" applyBorder="1" applyAlignment="1" applyProtection="1">
      <alignment horizontal="left" vertical="top"/>
      <protection locked="0"/>
    </xf>
    <xf numFmtId="164" fontId="53" fillId="8" borderId="8" xfId="0" applyFont="1" applyFill="1" applyBorder="1" applyAlignment="1" applyProtection="1">
      <alignment vertical="top"/>
      <protection locked="0"/>
    </xf>
    <xf numFmtId="164" fontId="54" fillId="2" borderId="0" xfId="0" applyFont="1" applyFill="1" applyBorder="1" applyAlignment="1">
      <alignment horizontal="center"/>
    </xf>
    <xf numFmtId="164" fontId="45" fillId="2" borderId="0" xfId="0" applyFont="1" applyFill="1" applyAlignment="1">
      <alignment vertical="top" wrapText="1"/>
    </xf>
    <xf numFmtId="164" fontId="0" fillId="2" borderId="0" xfId="0" applyNumberFormat="1" applyFont="1" applyFill="1" applyBorder="1" applyAlignment="1">
      <alignment horizontal="justify" vertical="top" wrapText="1"/>
    </xf>
    <xf numFmtId="164" fontId="50" fillId="8" borderId="8" xfId="0" applyFont="1" applyFill="1" applyBorder="1" applyAlignment="1" applyProtection="1">
      <alignment horizontal="justify" vertical="top" wrapText="1"/>
      <protection locked="0"/>
    </xf>
    <xf numFmtId="164" fontId="50" fillId="2" borderId="0" xfId="0" applyNumberFormat="1" applyFont="1" applyFill="1" applyAlignment="1">
      <alignment vertical="top"/>
    </xf>
    <xf numFmtId="164" fontId="9" fillId="2" borderId="0" xfId="0" applyFont="1" applyFill="1" applyAlignment="1">
      <alignment vertical="top"/>
    </xf>
    <xf numFmtId="164" fontId="50" fillId="2" borderId="0" xfId="0" applyFont="1" applyFill="1" applyAlignment="1">
      <alignment horizontal="left" vertical="top"/>
    </xf>
    <xf numFmtId="164" fontId="51" fillId="2" borderId="27" xfId="0" applyFont="1" applyFill="1" applyBorder="1" applyAlignment="1">
      <alignment vertical="top"/>
    </xf>
    <xf numFmtId="164" fontId="51" fillId="2" borderId="28" xfId="0" applyFont="1" applyFill="1" applyBorder="1" applyAlignment="1">
      <alignment vertical="top"/>
    </xf>
    <xf numFmtId="164" fontId="50" fillId="2" borderId="0" xfId="0" applyFont="1" applyFill="1" applyAlignment="1">
      <alignment horizontal="right" vertical="top"/>
    </xf>
    <xf numFmtId="164" fontId="51" fillId="2" borderId="29" xfId="0" applyFont="1" applyFill="1" applyBorder="1" applyAlignment="1">
      <alignment vertical="top"/>
    </xf>
    <xf numFmtId="164" fontId="51" fillId="2" borderId="30" xfId="0" applyFont="1" applyFill="1" applyBorder="1" applyAlignment="1">
      <alignment vertical="top"/>
    </xf>
    <xf numFmtId="175" fontId="0" fillId="2" borderId="0" xfId="0" applyNumberFormat="1" applyFont="1" applyFill="1" applyAlignment="1">
      <alignment horizontal="left" vertical="top"/>
    </xf>
    <xf numFmtId="164" fontId="51" fillId="2" borderId="31" xfId="0" applyFont="1" applyFill="1" applyBorder="1" applyAlignment="1">
      <alignment vertical="top"/>
    </xf>
    <xf numFmtId="164" fontId="51" fillId="2" borderId="32" xfId="0" applyFont="1" applyFill="1" applyBorder="1" applyAlignment="1">
      <alignment vertical="top"/>
    </xf>
    <xf numFmtId="164" fontId="0" fillId="2" borderId="26" xfId="0" applyFont="1" applyFill="1" applyBorder="1" applyAlignment="1" applyProtection="1">
      <alignment horizontal="left" wrapText="1"/>
      <protection locked="0"/>
    </xf>
    <xf numFmtId="164" fontId="0" fillId="2" borderId="26" xfId="0" applyFont="1" applyFill="1" applyBorder="1" applyAlignment="1">
      <alignment vertical="top"/>
    </xf>
    <xf numFmtId="164" fontId="0" fillId="2" borderId="0" xfId="0" applyFont="1" applyFill="1" applyBorder="1" applyAlignment="1">
      <alignment horizontal="center" vertical="top" wrapText="1"/>
    </xf>
    <xf numFmtId="164" fontId="48" fillId="2" borderId="8" xfId="0" applyFont="1" applyFill="1" applyBorder="1" applyAlignment="1">
      <alignment vertical="top" wrapText="1"/>
    </xf>
    <xf numFmtId="164" fontId="51" fillId="2" borderId="33" xfId="0" applyFont="1" applyFill="1" applyBorder="1" applyAlignment="1">
      <alignment vertical="top"/>
    </xf>
    <xf numFmtId="164" fontId="51" fillId="2" borderId="0" xfId="0" applyFont="1" applyFill="1" applyBorder="1" applyAlignment="1">
      <alignment vertical="top"/>
    </xf>
    <xf numFmtId="164" fontId="51" fillId="2" borderId="34" xfId="0" applyFont="1" applyFill="1" applyBorder="1" applyAlignment="1">
      <alignment vertical="top"/>
    </xf>
    <xf numFmtId="164" fontId="0" fillId="2" borderId="26" xfId="0" applyFont="1" applyFill="1" applyBorder="1" applyAlignment="1">
      <alignment wrapText="1"/>
    </xf>
    <xf numFmtId="164" fontId="5" fillId="2" borderId="0" xfId="21" applyFont="1" applyFill="1" applyAlignment="1">
      <alignment vertical="top"/>
      <protection/>
    </xf>
    <xf numFmtId="164" fontId="1" fillId="2" borderId="26" xfId="21" applyFont="1" applyFill="1" applyBorder="1" applyAlignment="1">
      <alignment vertical="top" wrapText="1"/>
      <protection/>
    </xf>
    <xf numFmtId="164" fontId="9" fillId="6" borderId="8" xfId="21" applyFont="1" applyFill="1" applyBorder="1" applyAlignment="1">
      <alignment horizontal="center" vertical="top"/>
      <protection/>
    </xf>
    <xf numFmtId="164" fontId="1" fillId="12" borderId="8" xfId="21" applyFont="1" applyFill="1" applyBorder="1" applyAlignment="1">
      <alignment vertical="top"/>
      <protection/>
    </xf>
    <xf numFmtId="164" fontId="1" fillId="13" borderId="8" xfId="21" applyFont="1" applyFill="1" applyBorder="1" applyAlignment="1" applyProtection="1">
      <alignment vertical="top"/>
      <protection locked="0"/>
    </xf>
    <xf numFmtId="164" fontId="1" fillId="13" borderId="8" xfId="21" applyFill="1" applyBorder="1" applyAlignment="1" applyProtection="1">
      <alignment vertical="top"/>
      <protection locked="0"/>
    </xf>
  </cellXfs>
  <cellStyles count="14">
    <cellStyle name="Normal" xfId="0"/>
    <cellStyle name="Comma" xfId="15"/>
    <cellStyle name="Comma [0]" xfId="16"/>
    <cellStyle name="Currency" xfId="17"/>
    <cellStyle name="Currency [0]" xfId="18"/>
    <cellStyle name="Percent" xfId="19"/>
    <cellStyle name="Hyperlink" xfId="20"/>
    <cellStyle name="Normálna 2" xfId="21"/>
    <cellStyle name="Normálna 3" xfId="22"/>
    <cellStyle name="Normálna 4" xfId="23"/>
    <cellStyle name="Normálna 5" xfId="24"/>
    <cellStyle name="Normálna 7" xfId="25"/>
    <cellStyle name="normálne 2" xfId="26"/>
    <cellStyle name="normálne 2 2" xfId="27"/>
  </cellStyles>
  <dxfs count="4">
    <dxf>
      <font>
        <b val="0"/>
        <color rgb="FF000000"/>
      </font>
      <fill>
        <patternFill patternType="solid">
          <fgColor rgb="FFFFFFFF"/>
          <bgColor rgb="FFFFFFCC"/>
        </patternFill>
      </fill>
      <border>
        <left style="thin">
          <color rgb="FF000000"/>
        </left>
        <right style="thin">
          <color rgb="FF000000"/>
        </right>
        <top style="thin"/>
        <bottom style="thin">
          <color rgb="FF000000"/>
        </bottom>
      </border>
    </dxf>
    <dxf>
      <font>
        <b val="0"/>
        <color rgb="FF008000"/>
      </font>
      <fill>
        <patternFill patternType="solid">
          <fgColor rgb="FFCCFFFF"/>
          <bgColor rgb="FFCCFFCC"/>
        </patternFill>
      </fill>
      <border/>
    </dxf>
    <dxf>
      <font>
        <b val="0"/>
        <color rgb="FF800080"/>
      </font>
      <fill>
        <patternFill patternType="solid">
          <fgColor rgb="FFFF8080"/>
          <bgColor rgb="FFFF99CC"/>
        </patternFill>
      </fill>
      <border/>
    </dxf>
    <dxf>
      <font>
        <b val="0"/>
        <color rgb="FFFF0000"/>
      </font>
      <fill>
        <patternFill patternType="solid">
          <fgColor rgb="FFFF99CC"/>
          <bgColor rgb="FFFF808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1066800</xdr:colOff>
      <xdr:row>3</xdr:row>
      <xdr:rowOff>476250</xdr:rowOff>
    </xdr:from>
    <xdr:to>
      <xdr:col>5</xdr:col>
      <xdr:colOff>1323975</xdr:colOff>
      <xdr:row>4</xdr:row>
      <xdr:rowOff>266700</xdr:rowOff>
    </xdr:to>
    <xdr:sp>
      <xdr:nvSpPr>
        <xdr:cNvPr id="1" name="Šípka dolu 1"/>
        <xdr:cNvSpPr>
          <a:spLocks/>
        </xdr:cNvSpPr>
      </xdr:nvSpPr>
      <xdr:spPr>
        <a:xfrm>
          <a:off x="10429875" y="1333500"/>
          <a:ext cx="257175" cy="371475"/>
        </a:xfrm>
        <a:prstGeom prst="downArrow">
          <a:avLst>
            <a:gd name="adj1" fmla="val 21796"/>
            <a:gd name="adj2" fmla="val -25000"/>
          </a:avLst>
        </a:prstGeom>
        <a:solidFill>
          <a:srgbClr val="4F81BD"/>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504825</xdr:colOff>
      <xdr:row>13</xdr:row>
      <xdr:rowOff>447675</xdr:rowOff>
    </xdr:from>
    <xdr:to>
      <xdr:col>11</xdr:col>
      <xdr:colOff>219075</xdr:colOff>
      <xdr:row>15</xdr:row>
      <xdr:rowOff>57150</xdr:rowOff>
    </xdr:to>
    <xdr:sp>
      <xdr:nvSpPr>
        <xdr:cNvPr id="2" name="Šípka dolu 2"/>
        <xdr:cNvSpPr>
          <a:spLocks/>
        </xdr:cNvSpPr>
      </xdr:nvSpPr>
      <xdr:spPr>
        <a:xfrm rot="5400000">
          <a:off x="14687550" y="4686300"/>
          <a:ext cx="314325" cy="581025"/>
        </a:xfrm>
        <a:prstGeom prst="downArrow">
          <a:avLst>
            <a:gd name="adj1" fmla="val 20175"/>
            <a:gd name="adj2" fmla="val -25000"/>
          </a:avLst>
        </a:prstGeom>
        <a:solidFill>
          <a:srgbClr val="4F81BD"/>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1066800</xdr:colOff>
      <xdr:row>3</xdr:row>
      <xdr:rowOff>476250</xdr:rowOff>
    </xdr:from>
    <xdr:to>
      <xdr:col>5</xdr:col>
      <xdr:colOff>1323975</xdr:colOff>
      <xdr:row>4</xdr:row>
      <xdr:rowOff>266700</xdr:rowOff>
    </xdr:to>
    <xdr:sp>
      <xdr:nvSpPr>
        <xdr:cNvPr id="1" name="Šípka dolu 1"/>
        <xdr:cNvSpPr>
          <a:spLocks/>
        </xdr:cNvSpPr>
      </xdr:nvSpPr>
      <xdr:spPr>
        <a:xfrm>
          <a:off x="10429875" y="1333500"/>
          <a:ext cx="257175" cy="371475"/>
        </a:xfrm>
        <a:prstGeom prst="downArrow">
          <a:avLst>
            <a:gd name="adj1" fmla="val 21796"/>
            <a:gd name="adj2" fmla="val -25000"/>
          </a:avLst>
        </a:prstGeom>
        <a:solidFill>
          <a:srgbClr val="4F81BD"/>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247650</xdr:colOff>
      <xdr:row>13</xdr:row>
      <xdr:rowOff>485775</xdr:rowOff>
    </xdr:from>
    <xdr:to>
      <xdr:col>11</xdr:col>
      <xdr:colOff>19050</xdr:colOff>
      <xdr:row>14</xdr:row>
      <xdr:rowOff>323850</xdr:rowOff>
    </xdr:to>
    <xdr:sp>
      <xdr:nvSpPr>
        <xdr:cNvPr id="2" name="Šípka dolu 2"/>
        <xdr:cNvSpPr>
          <a:spLocks/>
        </xdr:cNvSpPr>
      </xdr:nvSpPr>
      <xdr:spPr>
        <a:xfrm rot="5400000">
          <a:off x="14430375" y="4724400"/>
          <a:ext cx="371475" cy="495300"/>
        </a:xfrm>
        <a:prstGeom prst="downArrow">
          <a:avLst>
            <a:gd name="adj1" fmla="val 17708"/>
            <a:gd name="adj2" fmla="val -25000"/>
          </a:avLst>
        </a:prstGeom>
        <a:solidFill>
          <a:srgbClr val="4F81BD"/>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104775</xdr:colOff>
      <xdr:row>14</xdr:row>
      <xdr:rowOff>352425</xdr:rowOff>
    </xdr:from>
    <xdr:to>
      <xdr:col>9</xdr:col>
      <xdr:colOff>400050</xdr:colOff>
      <xdr:row>16</xdr:row>
      <xdr:rowOff>28575</xdr:rowOff>
    </xdr:to>
    <xdr:sp>
      <xdr:nvSpPr>
        <xdr:cNvPr id="3" name="Šípka dolu 3"/>
        <xdr:cNvSpPr>
          <a:spLocks/>
        </xdr:cNvSpPr>
      </xdr:nvSpPr>
      <xdr:spPr>
        <a:xfrm rot="5400000">
          <a:off x="13687425" y="5248275"/>
          <a:ext cx="285750" cy="476250"/>
        </a:xfrm>
        <a:prstGeom prst="downArrow">
          <a:avLst>
            <a:gd name="adj1" fmla="val 17708"/>
            <a:gd name="adj2" fmla="val -25000"/>
          </a:avLst>
        </a:prstGeom>
        <a:solidFill>
          <a:srgbClr val="4F81BD"/>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hyperlink" Target="http://www.saaf.sk/" TargetMode="External" /><Relationship Id="rId2" Type="http://schemas.openxmlformats.org/officeDocument/2006/relationships/hyperlink" Target="http://www.sazps.sk/" TargetMode="External" /><Relationship Id="rId3" Type="http://schemas.openxmlformats.org/officeDocument/2006/relationships/hyperlink" Target="mailto:sazps@sazps.sk" TargetMode="External" /><Relationship Id="rId4" Type="http://schemas.openxmlformats.org/officeDocument/2006/relationships/hyperlink" Target="http://www.slovak-fencing.sk/" TargetMode="External" /><Relationship Id="rId5" Type="http://schemas.openxmlformats.org/officeDocument/2006/relationships/hyperlink" Target="http://www.veslovanie.sk/" TargetMode="External" /><Relationship Id="rId6" Type="http://schemas.openxmlformats.org/officeDocument/2006/relationships/hyperlink" Target="http://www.orienteering.sk/" TargetMode="Externa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135"/>
  <sheetViews>
    <sheetView workbookViewId="0" topLeftCell="A1">
      <selection activeCell="A1" sqref="A1"/>
    </sheetView>
  </sheetViews>
  <sheetFormatPr defaultColWidth="9.140625" defaultRowHeight="12.75"/>
  <cols>
    <col min="1" max="1" width="102.57421875" style="1" customWidth="1"/>
    <col min="2" max="5" width="11.00390625" style="2" hidden="1" customWidth="1"/>
    <col min="6" max="16384" width="11.28125" style="2" customWidth="1"/>
  </cols>
  <sheetData>
    <row r="1" spans="1:4" s="4" customFormat="1" ht="36" customHeight="1">
      <c r="A1" s="3" t="s">
        <v>0</v>
      </c>
      <c r="C1" s="5" t="s">
        <v>1</v>
      </c>
      <c r="D1" s="5"/>
    </row>
    <row r="2" spans="1:4" s="4" customFormat="1" ht="17.25">
      <c r="A2" s="3"/>
      <c r="C2" s="6"/>
      <c r="D2" s="6"/>
    </row>
    <row r="3" spans="1:4" s="4" customFormat="1" ht="15.75" customHeight="1">
      <c r="A3" s="7" t="s">
        <v>2</v>
      </c>
      <c r="C3" s="6"/>
      <c r="D3" s="6"/>
    </row>
    <row r="4" spans="1:4" s="4" customFormat="1" ht="15.75" customHeight="1">
      <c r="A4" s="7" t="s">
        <v>3</v>
      </c>
      <c r="C4" s="6"/>
      <c r="D4" s="6"/>
    </row>
    <row r="5" spans="1:4" s="4" customFormat="1" ht="15.75" customHeight="1">
      <c r="A5" s="7" t="s">
        <v>4</v>
      </c>
      <c r="C5" s="6"/>
      <c r="D5" s="6"/>
    </row>
    <row r="6" spans="1:4" s="4" customFormat="1" ht="15.75" customHeight="1">
      <c r="A6" s="7" t="s">
        <v>5</v>
      </c>
      <c r="C6" s="6"/>
      <c r="D6" s="6"/>
    </row>
    <row r="7" spans="1:4" s="4" customFormat="1" ht="15.75" customHeight="1">
      <c r="A7" s="8" t="s">
        <v>6</v>
      </c>
      <c r="C7" s="6"/>
      <c r="D7" s="6"/>
    </row>
    <row r="8" spans="1:4" s="4" customFormat="1" ht="15.75" customHeight="1">
      <c r="A8" s="8" t="s">
        <v>7</v>
      </c>
      <c r="C8" s="6"/>
      <c r="D8" s="6"/>
    </row>
    <row r="9" spans="1:4" s="4" customFormat="1" ht="15.75" customHeight="1">
      <c r="A9" s="8" t="s">
        <v>8</v>
      </c>
      <c r="C9" s="6"/>
      <c r="D9" s="6"/>
    </row>
    <row r="10" spans="1:4" s="4" customFormat="1" ht="45" customHeight="1">
      <c r="A10" s="7" t="s">
        <v>9</v>
      </c>
      <c r="C10" s="6"/>
      <c r="D10" s="6"/>
    </row>
    <row r="11" spans="1:4" s="4" customFormat="1" ht="33" customHeight="1">
      <c r="A11" s="7" t="s">
        <v>10</v>
      </c>
      <c r="C11" s="6"/>
      <c r="D11" s="6"/>
    </row>
    <row r="12" spans="1:4" s="4" customFormat="1" ht="31.5" customHeight="1">
      <c r="A12" s="7" t="s">
        <v>11</v>
      </c>
      <c r="C12" s="6"/>
      <c r="D12" s="6"/>
    </row>
    <row r="13" spans="1:3" ht="13.5" customHeight="1">
      <c r="A13" s="9"/>
      <c r="C13" s="10"/>
    </row>
    <row r="14" spans="1:3" ht="252">
      <c r="A14" s="11" t="s">
        <v>12</v>
      </c>
      <c r="C14" s="10"/>
    </row>
    <row r="15" spans="1:3" ht="3" customHeight="1">
      <c r="A15" s="12"/>
      <c r="C15" s="10"/>
    </row>
    <row r="16" spans="1:3" ht="168">
      <c r="A16" s="11" t="s">
        <v>13</v>
      </c>
      <c r="C16" s="10"/>
    </row>
    <row r="17" spans="1:3" ht="12.75">
      <c r="A17" s="13"/>
      <c r="C17" s="10"/>
    </row>
    <row r="18" spans="1:4" ht="36.75">
      <c r="A18" s="1" t="s">
        <v>14</v>
      </c>
      <c r="C18" s="14" t="s">
        <v>15</v>
      </c>
      <c r="D18" s="14"/>
    </row>
    <row r="19" spans="3:4" ht="12.75">
      <c r="C19" s="15">
        <v>1</v>
      </c>
      <c r="D19" s="15"/>
    </row>
    <row r="20" spans="1:4" ht="78" customHeight="1">
      <c r="A20" s="16" t="s">
        <v>16</v>
      </c>
      <c r="C20" s="17">
        <v>0.65</v>
      </c>
      <c r="D20" s="18">
        <v>0.35</v>
      </c>
    </row>
    <row r="21" spans="3:4" ht="12.75">
      <c r="C21" s="15">
        <v>1</v>
      </c>
      <c r="D21" s="15"/>
    </row>
    <row r="22" ht="41.25" customHeight="1">
      <c r="A22" s="1" t="s">
        <v>17</v>
      </c>
    </row>
    <row r="23" ht="12.75">
      <c r="A23" s="19"/>
    </row>
    <row r="24" ht="24.75">
      <c r="A24" s="1" t="s">
        <v>18</v>
      </c>
    </row>
    <row r="25" s="2" customFormat="1" ht="12.75"/>
    <row r="26" ht="36.75">
      <c r="A26" s="10" t="s">
        <v>19</v>
      </c>
    </row>
    <row r="28" ht="24.75">
      <c r="A28" s="1" t="s">
        <v>20</v>
      </c>
    </row>
    <row r="30" ht="15.75" customHeight="1">
      <c r="A30" s="1" t="s">
        <v>21</v>
      </c>
    </row>
    <row r="32" ht="48.75">
      <c r="A32" s="1" t="s">
        <v>22</v>
      </c>
    </row>
    <row r="34" ht="24.75">
      <c r="A34" s="20" t="s">
        <v>23</v>
      </c>
    </row>
    <row r="36" ht="72.75">
      <c r="A36" s="16" t="s">
        <v>24</v>
      </c>
    </row>
    <row r="38" ht="42.75" customHeight="1">
      <c r="A38" s="1" t="s">
        <v>25</v>
      </c>
    </row>
    <row r="39" ht="12.75">
      <c r="A39" s="21"/>
    </row>
    <row r="40" spans="1:3" ht="72.75">
      <c r="A40" s="1" t="s">
        <v>26</v>
      </c>
      <c r="C40" s="22"/>
    </row>
    <row r="41" ht="43.5" customHeight="1">
      <c r="A41" s="23" t="s">
        <v>27</v>
      </c>
    </row>
    <row r="43" ht="12.75">
      <c r="A43" s="1" t="s">
        <v>28</v>
      </c>
    </row>
    <row r="45" ht="48.75">
      <c r="A45" s="1" t="s">
        <v>29</v>
      </c>
    </row>
    <row r="47" ht="24.75">
      <c r="A47" s="1" t="s">
        <v>30</v>
      </c>
    </row>
    <row r="48" ht="12.75">
      <c r="A48" s="19"/>
    </row>
    <row r="49" ht="48.75">
      <c r="A49" s="1" t="s">
        <v>31</v>
      </c>
    </row>
    <row r="51" ht="36.75">
      <c r="A51" s="1" t="s">
        <v>32</v>
      </c>
    </row>
    <row r="53" ht="12.75">
      <c r="A53" s="1" t="s">
        <v>33</v>
      </c>
    </row>
    <row r="55" ht="12.75">
      <c r="A55" s="1" t="s">
        <v>34</v>
      </c>
    </row>
    <row r="57" ht="96.75">
      <c r="A57" s="16" t="s">
        <v>35</v>
      </c>
    </row>
    <row r="59" ht="12.75">
      <c r="A59" s="1" t="s">
        <v>36</v>
      </c>
    </row>
    <row r="60" ht="24.75">
      <c r="A60" s="1" t="s">
        <v>37</v>
      </c>
    </row>
    <row r="61" ht="24.75">
      <c r="A61" s="1" t="s">
        <v>38</v>
      </c>
    </row>
    <row r="63" ht="72.75">
      <c r="A63" s="16" t="s">
        <v>39</v>
      </c>
    </row>
    <row r="64" ht="22.5" customHeight="1"/>
    <row r="65" ht="12.75">
      <c r="A65" s="24" t="s">
        <v>40</v>
      </c>
    </row>
    <row r="68" ht="165" customHeight="1">
      <c r="A68" s="25" t="s">
        <v>41</v>
      </c>
    </row>
    <row r="69" ht="38.25" customHeight="1">
      <c r="A69" s="16" t="s">
        <v>42</v>
      </c>
    </row>
    <row r="70" ht="12.75">
      <c r="A70" s="26" t="s">
        <v>43</v>
      </c>
    </row>
    <row r="71" ht="66" customHeight="1">
      <c r="A71" s="16" t="s">
        <v>44</v>
      </c>
    </row>
    <row r="72" ht="28.5" customHeight="1">
      <c r="A72" s="16" t="s">
        <v>45</v>
      </c>
    </row>
    <row r="73" ht="12.75">
      <c r="A73" s="27" t="s">
        <v>46</v>
      </c>
    </row>
    <row r="74" ht="12.75">
      <c r="A74" s="28" t="s">
        <v>47</v>
      </c>
    </row>
    <row r="75" ht="12.75">
      <c r="A75" s="28" t="s">
        <v>48</v>
      </c>
    </row>
    <row r="76" ht="12.75">
      <c r="A76" s="28" t="s">
        <v>49</v>
      </c>
    </row>
    <row r="77" ht="12.75">
      <c r="A77" s="29" t="s">
        <v>50</v>
      </c>
    </row>
    <row r="78" ht="12.75">
      <c r="A78" s="28" t="s">
        <v>51</v>
      </c>
    </row>
    <row r="79" ht="12.75">
      <c r="A79" s="29" t="s">
        <v>52</v>
      </c>
    </row>
    <row r="80" ht="12.75">
      <c r="A80" s="28" t="s">
        <v>53</v>
      </c>
    </row>
    <row r="81" ht="12.75">
      <c r="A81" s="30" t="s">
        <v>54</v>
      </c>
    </row>
    <row r="82" ht="12.75">
      <c r="A82" s="31"/>
    </row>
    <row r="83" ht="12.75">
      <c r="A83" s="24" t="s">
        <v>55</v>
      </c>
    </row>
    <row r="85" ht="12.75">
      <c r="A85" s="32" t="s">
        <v>56</v>
      </c>
    </row>
    <row r="86" ht="12.75">
      <c r="A86" s="16" t="s">
        <v>57</v>
      </c>
    </row>
    <row r="87" ht="12.75">
      <c r="A87" s="26" t="s">
        <v>43</v>
      </c>
    </row>
    <row r="88" ht="12.75">
      <c r="A88" s="16" t="s">
        <v>58</v>
      </c>
    </row>
    <row r="89" ht="12.75">
      <c r="A89" s="16"/>
    </row>
    <row r="90" ht="12.75">
      <c r="A90" s="32" t="s">
        <v>59</v>
      </c>
    </row>
    <row r="91" ht="36.75">
      <c r="A91" s="16" t="s">
        <v>60</v>
      </c>
    </row>
    <row r="92" ht="12.75">
      <c r="A92" s="26" t="s">
        <v>43</v>
      </c>
    </row>
    <row r="93" ht="12.75">
      <c r="A93" s="16" t="s">
        <v>61</v>
      </c>
    </row>
    <row r="94" ht="12.75">
      <c r="A94" s="16"/>
    </row>
    <row r="95" ht="12.75">
      <c r="A95" s="32" t="s">
        <v>62</v>
      </c>
    </row>
    <row r="96" ht="36.75">
      <c r="A96" s="16" t="s">
        <v>63</v>
      </c>
    </row>
    <row r="97" ht="12.75">
      <c r="A97" s="33"/>
    </row>
    <row r="98" spans="1:3" ht="12.75">
      <c r="A98" s="32" t="s">
        <v>64</v>
      </c>
      <c r="C98" s="34"/>
    </row>
    <row r="99" ht="24.75">
      <c r="A99" s="16" t="s">
        <v>65</v>
      </c>
    </row>
    <row r="100" ht="27" customHeight="1">
      <c r="A100" s="35" t="s">
        <v>66</v>
      </c>
    </row>
    <row r="101" ht="24.75">
      <c r="A101" s="35" t="s">
        <v>67</v>
      </c>
    </row>
    <row r="102" ht="12.75">
      <c r="A102" s="26" t="s">
        <v>43</v>
      </c>
    </row>
    <row r="103" ht="12.75">
      <c r="A103" s="16" t="s">
        <v>68</v>
      </c>
    </row>
    <row r="104" ht="12.75">
      <c r="A104" s="16" t="s">
        <v>69</v>
      </c>
    </row>
    <row r="105" ht="12.75">
      <c r="A105" s="16" t="s">
        <v>70</v>
      </c>
    </row>
    <row r="106" ht="12.75">
      <c r="A106" s="16"/>
    </row>
    <row r="107" ht="12.75">
      <c r="A107" s="32" t="s">
        <v>71</v>
      </c>
    </row>
    <row r="108" ht="41.25" customHeight="1">
      <c r="A108" s="16" t="s">
        <v>72</v>
      </c>
    </row>
    <row r="109" ht="36.75">
      <c r="A109" s="16" t="s">
        <v>73</v>
      </c>
    </row>
    <row r="110" ht="24.75">
      <c r="A110" s="16" t="s">
        <v>74</v>
      </c>
    </row>
    <row r="111" s="2" customFormat="1" ht="12.75">
      <c r="D111" s="36" t="s">
        <v>75</v>
      </c>
    </row>
    <row r="112" ht="24.75">
      <c r="A112" s="26" t="s">
        <v>76</v>
      </c>
    </row>
    <row r="113" ht="27.75" customHeight="1">
      <c r="A113" s="37" t="s">
        <v>77</v>
      </c>
    </row>
    <row r="114" ht="12.75">
      <c r="A114" s="32" t="s">
        <v>78</v>
      </c>
    </row>
    <row r="115" ht="12.75">
      <c r="A115" s="16"/>
    </row>
    <row r="116" ht="12.75">
      <c r="A116" s="16" t="s">
        <v>79</v>
      </c>
    </row>
    <row r="117" ht="12.75">
      <c r="A117" s="16"/>
    </row>
    <row r="118" ht="12.75">
      <c r="A118" s="32" t="s">
        <v>80</v>
      </c>
    </row>
    <row r="119" ht="12.75">
      <c r="A119" s="16" t="s">
        <v>81</v>
      </c>
    </row>
    <row r="120" ht="33" customHeight="1">
      <c r="A120" s="16" t="s">
        <v>82</v>
      </c>
    </row>
    <row r="121" ht="30" customHeight="1">
      <c r="A121" s="16" t="s">
        <v>83</v>
      </c>
    </row>
    <row r="122" ht="15" customHeight="1">
      <c r="A122" s="16" t="s">
        <v>84</v>
      </c>
    </row>
    <row r="123" ht="28.5" customHeight="1">
      <c r="A123" s="16" t="s">
        <v>85</v>
      </c>
    </row>
    <row r="124" ht="42" customHeight="1">
      <c r="A124" s="16" t="s">
        <v>86</v>
      </c>
    </row>
    <row r="125" ht="53.25" customHeight="1">
      <c r="A125" s="16" t="s">
        <v>87</v>
      </c>
    </row>
    <row r="126" ht="12.75" customHeight="1">
      <c r="A126" s="26" t="s">
        <v>43</v>
      </c>
    </row>
    <row r="127" ht="36.75">
      <c r="A127" s="16" t="s">
        <v>88</v>
      </c>
    </row>
    <row r="128" ht="15.75" customHeight="1">
      <c r="A128" s="16"/>
    </row>
    <row r="129" ht="12.75">
      <c r="A129" s="32" t="s">
        <v>89</v>
      </c>
    </row>
    <row r="130" ht="36.75">
      <c r="A130" s="16" t="s">
        <v>90</v>
      </c>
    </row>
    <row r="132" ht="12.75">
      <c r="A132" s="32" t="s">
        <v>91</v>
      </c>
    </row>
    <row r="133" ht="120.75">
      <c r="A133" s="38" t="s">
        <v>92</v>
      </c>
    </row>
    <row r="135" ht="108.75">
      <c r="A135" s="23" t="s">
        <v>93</v>
      </c>
    </row>
  </sheetData>
  <sheetProtection sheet="1" objects="1" scenarios="1" selectLockedCells="1" selectUnlockedCells="1"/>
  <mergeCells count="4">
    <mergeCell ref="C1:D1"/>
    <mergeCell ref="C18:D18"/>
    <mergeCell ref="C19:D19"/>
    <mergeCell ref="C21:D21"/>
  </mergeCells>
  <printOptions horizontalCentered="1"/>
  <pageMargins left="0.7083333333333334" right="0.7083333333333334" top="0.7479166666666667" bottom="0.7486111111111111" header="0.5118055555555555" footer="0.31527777777777777"/>
  <pageSetup horizontalDpi="300" verticalDpi="300" orientation="portrait" paperSize="9" scale="86"/>
  <headerFooter alignWithMargins="0">
    <oddFooter>&amp;CStrana &amp;P z &amp;N</oddFooter>
  </headerFooter>
  <rowBreaks count="4" manualBreakCount="4">
    <brk id="17" max="255" man="1"/>
    <brk id="42" max="255" man="1"/>
    <brk id="68" max="255" man="1"/>
    <brk id="111" max="255" man="1"/>
  </rowBreaks>
</worksheet>
</file>

<file path=xl/worksheets/sheet10.xml><?xml version="1.0" encoding="utf-8"?>
<worksheet xmlns="http://schemas.openxmlformats.org/spreadsheetml/2006/main" xmlns:r="http://schemas.openxmlformats.org/officeDocument/2006/relationships">
  <sheetPr>
    <pageSetUpPr fitToPage="1"/>
  </sheetPr>
  <dimension ref="A1:P28"/>
  <sheetViews>
    <sheetView workbookViewId="0" topLeftCell="A1">
      <selection activeCell="F6" sqref="F6"/>
    </sheetView>
  </sheetViews>
  <sheetFormatPr defaultColWidth="9.140625" defaultRowHeight="12.75"/>
  <cols>
    <col min="1" max="1" width="18.28125" style="316" customWidth="1"/>
    <col min="2" max="2" width="36.8515625" style="316" customWidth="1"/>
    <col min="3" max="3" width="37.57421875" style="316" customWidth="1"/>
    <col min="4" max="4" width="10.140625" style="317" customWidth="1"/>
    <col min="5" max="5" width="37.57421875" style="317" customWidth="1"/>
    <col min="6" max="6" width="36.28125" style="317" customWidth="1"/>
    <col min="7" max="13" width="9.00390625" style="317" customWidth="1"/>
    <col min="14" max="14" width="38.421875" style="317" customWidth="1"/>
    <col min="15" max="16384" width="9.00390625" style="317" customWidth="1"/>
  </cols>
  <sheetData>
    <row r="1" spans="1:16" ht="37.5" customHeight="1">
      <c r="A1" s="318">
        <f>Spolu!C3&amp;", "&amp;Spolu!C6</f>
        <v>0</v>
      </c>
      <c r="B1" s="318"/>
      <c r="C1" s="318"/>
      <c r="N1" s="317">
        <f aca="true" t="shared" si="0" ref="N1:N18">O1&amp;" - "&amp;P1</f>
        <v>0</v>
      </c>
      <c r="O1" s="317" t="s">
        <v>653</v>
      </c>
      <c r="P1" s="317" t="s">
        <v>654</v>
      </c>
    </row>
    <row r="2" spans="14:16" ht="15">
      <c r="N2" s="317">
        <f t="shared" si="0"/>
        <v>0</v>
      </c>
      <c r="O2" s="317" t="s">
        <v>655</v>
      </c>
      <c r="P2" s="317" t="s">
        <v>656</v>
      </c>
    </row>
    <row r="3" spans="5:16" ht="15" customHeight="1">
      <c r="E3" s="319" t="s">
        <v>1893</v>
      </c>
      <c r="F3" s="319"/>
      <c r="N3" s="317">
        <f t="shared" si="0"/>
        <v>0</v>
      </c>
      <c r="O3" s="317" t="s">
        <v>657</v>
      </c>
      <c r="P3" s="317" t="s">
        <v>658</v>
      </c>
    </row>
    <row r="4" spans="5:16" ht="45.75" customHeight="1">
      <c r="E4" s="319"/>
      <c r="F4" s="319"/>
      <c r="N4" s="317">
        <f t="shared" si="0"/>
        <v>0</v>
      </c>
      <c r="O4" s="317" t="s">
        <v>659</v>
      </c>
      <c r="P4" s="317" t="s">
        <v>660</v>
      </c>
    </row>
    <row r="5" spans="3:16" ht="30.75" customHeight="1">
      <c r="C5" s="320" t="s">
        <v>1894</v>
      </c>
      <c r="N5" s="317">
        <f t="shared" si="0"/>
        <v>0</v>
      </c>
      <c r="O5" s="317" t="s">
        <v>661</v>
      </c>
      <c r="P5" s="317" t="s">
        <v>662</v>
      </c>
    </row>
    <row r="6" spans="3:16" ht="15">
      <c r="C6" s="320" t="s">
        <v>1895</v>
      </c>
      <c r="E6" s="321" t="s">
        <v>1896</v>
      </c>
      <c r="F6" s="322"/>
      <c r="N6" s="317">
        <f t="shared" si="0"/>
        <v>0</v>
      </c>
      <c r="O6" s="317" t="s">
        <v>663</v>
      </c>
      <c r="P6" s="317" t="s">
        <v>1897</v>
      </c>
    </row>
    <row r="7" spans="3:16" ht="15">
      <c r="C7" s="320" t="s">
        <v>1898</v>
      </c>
      <c r="E7" s="321" t="s">
        <v>1899</v>
      </c>
      <c r="F7" s="323"/>
      <c r="N7" s="317">
        <f t="shared" si="0"/>
        <v>0</v>
      </c>
      <c r="O7" s="317" t="s">
        <v>665</v>
      </c>
      <c r="P7" s="317" t="s">
        <v>1900</v>
      </c>
    </row>
    <row r="8" spans="3:16" ht="15">
      <c r="C8" s="320" t="s">
        <v>1901</v>
      </c>
      <c r="E8" s="321" t="s">
        <v>1902</v>
      </c>
      <c r="F8" s="324"/>
      <c r="N8" s="317">
        <f t="shared" si="0"/>
        <v>0</v>
      </c>
      <c r="O8" s="317" t="s">
        <v>667</v>
      </c>
      <c r="P8" s="317" t="s">
        <v>668</v>
      </c>
    </row>
    <row r="9" spans="5:16" ht="15">
      <c r="E9" s="321" t="s">
        <v>1924</v>
      </c>
      <c r="F9" s="324"/>
      <c r="N9" s="317">
        <f t="shared" si="0"/>
        <v>0</v>
      </c>
      <c r="O9" s="317" t="s">
        <v>669</v>
      </c>
      <c r="P9" s="317" t="s">
        <v>1904</v>
      </c>
    </row>
    <row r="10" spans="5:16" ht="15">
      <c r="E10" s="321" t="s">
        <v>1903</v>
      </c>
      <c r="F10" s="322"/>
      <c r="N10" s="317">
        <f t="shared" si="0"/>
        <v>0</v>
      </c>
      <c r="O10" s="317" t="s">
        <v>671</v>
      </c>
      <c r="P10" s="317" t="s">
        <v>672</v>
      </c>
    </row>
    <row r="11" spans="14:16" ht="15">
      <c r="N11" s="317">
        <f t="shared" si="0"/>
        <v>0</v>
      </c>
      <c r="O11" s="317" t="s">
        <v>673</v>
      </c>
      <c r="P11" s="317" t="s">
        <v>674</v>
      </c>
    </row>
    <row r="12" spans="1:16" ht="54.75" customHeight="1">
      <c r="A12" s="325" t="s">
        <v>1925</v>
      </c>
      <c r="B12" s="325"/>
      <c r="C12" s="325"/>
      <c r="D12" s="320"/>
      <c r="E12" s="320"/>
      <c r="F12" s="343" t="s">
        <v>1926</v>
      </c>
      <c r="G12" s="320"/>
      <c r="N12" s="317">
        <f t="shared" si="0"/>
        <v>0</v>
      </c>
      <c r="O12" s="317" t="s">
        <v>675</v>
      </c>
      <c r="P12" s="317" t="s">
        <v>676</v>
      </c>
    </row>
    <row r="13" spans="6:16" ht="45" customHeight="1">
      <c r="F13" s="343" t="s">
        <v>1927</v>
      </c>
      <c r="N13" s="317">
        <f t="shared" si="0"/>
        <v>0</v>
      </c>
      <c r="O13" s="317" t="s">
        <v>677</v>
      </c>
      <c r="P13" s="317" t="s">
        <v>1906</v>
      </c>
    </row>
    <row r="14" spans="1:16" ht="51.75" customHeight="1">
      <c r="A14" s="327">
        <f>"Oznamujeme Vám, že dňa "&amp;TEXT(F6,"dd..mm.yyyy")&amp;" sme poukázali Ministerstvu školstva, vedy, výskumu a športu Slovenskej republiky nevyčerpané finančné prostriedky v sume "&amp;TEXT(F7,"### ### ###,00")&amp;" eur z príspevku/dotácie poskytnutého/poskytnutej na úlohy v oblasti športu v roku 2021. Finančné prostriedky vraciame z programu 026 Národný program rozvoja športu v SR."</f>
        <v>0</v>
      </c>
      <c r="B14" s="327"/>
      <c r="C14" s="327"/>
      <c r="F14" s="343" t="s">
        <v>1928</v>
      </c>
      <c r="N14" s="317">
        <f t="shared" si="0"/>
        <v>0</v>
      </c>
      <c r="O14" s="317" t="s">
        <v>679</v>
      </c>
      <c r="P14" s="317" t="s">
        <v>680</v>
      </c>
    </row>
    <row r="15" spans="1:16" ht="31.5" customHeight="1">
      <c r="A15" s="316" t="s">
        <v>1907</v>
      </c>
      <c r="B15" s="328"/>
      <c r="C15" s="328"/>
      <c r="N15" s="317">
        <f t="shared" si="0"/>
        <v>0</v>
      </c>
      <c r="O15" s="317" t="s">
        <v>681</v>
      </c>
      <c r="P15" s="317" t="s">
        <v>1909</v>
      </c>
    </row>
    <row r="16" spans="1:16" ht="31.5" customHeight="1">
      <c r="A16" s="316" t="s">
        <v>1929</v>
      </c>
      <c r="B16" s="328"/>
      <c r="C16" s="328"/>
      <c r="F16" s="332" t="s">
        <v>1913</v>
      </c>
      <c r="G16" s="344"/>
      <c r="H16" s="333"/>
      <c r="N16" s="317">
        <f t="shared" si="0"/>
        <v>0</v>
      </c>
      <c r="O16" s="317" t="s">
        <v>683</v>
      </c>
      <c r="P16" s="317" t="s">
        <v>684</v>
      </c>
    </row>
    <row r="17" spans="1:15" ht="15">
      <c r="A17" s="316" t="s">
        <v>1910</v>
      </c>
      <c r="B17" s="329">
        <f aca="true" t="shared" si="1" ref="B17:B18">F8</f>
        <v>0</v>
      </c>
      <c r="F17" s="335" t="s">
        <v>1915</v>
      </c>
      <c r="G17" s="345" t="s">
        <v>1916</v>
      </c>
      <c r="H17" s="336"/>
      <c r="N17" s="317">
        <f t="shared" si="0"/>
        <v>0</v>
      </c>
      <c r="O17" s="317" t="s">
        <v>685</v>
      </c>
    </row>
    <row r="18" spans="1:15" ht="15">
      <c r="A18" s="316" t="s">
        <v>1911</v>
      </c>
      <c r="B18" s="329">
        <f t="shared" si="1"/>
        <v>0</v>
      </c>
      <c r="C18" s="329"/>
      <c r="E18" s="345"/>
      <c r="F18" s="335" t="s">
        <v>1917</v>
      </c>
      <c r="G18" s="345" t="s">
        <v>1918</v>
      </c>
      <c r="H18" s="336"/>
      <c r="N18" s="317">
        <f t="shared" si="0"/>
        <v>0</v>
      </c>
      <c r="O18" s="317" t="s">
        <v>686</v>
      </c>
    </row>
    <row r="19" spans="2:8" ht="15">
      <c r="B19" s="334" t="s">
        <v>1930</v>
      </c>
      <c r="C19" s="331">
        <v>31</v>
      </c>
      <c r="E19" s="345"/>
      <c r="F19" s="338" t="s">
        <v>1919</v>
      </c>
      <c r="G19" s="346" t="s">
        <v>1920</v>
      </c>
      <c r="H19" s="339"/>
    </row>
    <row r="20" spans="2:16" ht="15">
      <c r="B20" s="334" t="s">
        <v>1914</v>
      </c>
      <c r="C20" s="329">
        <f>Spolu!C4</f>
        <v>0</v>
      </c>
      <c r="E20" s="345"/>
      <c r="F20" s="345"/>
      <c r="N20" s="317">
        <f aca="true" t="shared" si="2" ref="N20:N24">O20&amp;" - "&amp;P20</f>
        <v>0</v>
      </c>
      <c r="O20" s="317" t="s">
        <v>352</v>
      </c>
      <c r="P20" s="317" t="s">
        <v>353</v>
      </c>
    </row>
    <row r="21" spans="1:16" ht="15">
      <c r="A21" s="316" t="s">
        <v>713</v>
      </c>
      <c r="B21" s="337">
        <f>F6</f>
        <v>0</v>
      </c>
      <c r="E21" s="345"/>
      <c r="F21" s="345"/>
      <c r="N21" s="317">
        <f t="shared" si="2"/>
        <v>0</v>
      </c>
      <c r="O21" s="317" t="s">
        <v>354</v>
      </c>
      <c r="P21" s="317" t="s">
        <v>355</v>
      </c>
    </row>
    <row r="22" spans="2:16" ht="144.75" customHeight="1">
      <c r="B22" s="340"/>
      <c r="C22" s="347"/>
      <c r="E22" s="320"/>
      <c r="F22" s="320"/>
      <c r="N22" s="317">
        <f t="shared" si="2"/>
        <v>0</v>
      </c>
      <c r="O22" s="317" t="s">
        <v>356</v>
      </c>
      <c r="P22" s="317" t="s">
        <v>357</v>
      </c>
    </row>
    <row r="23" spans="2:16" ht="39.75" customHeight="1">
      <c r="B23" s="342" t="s">
        <v>1921</v>
      </c>
      <c r="C23" s="342"/>
      <c r="N23" s="317">
        <f t="shared" si="2"/>
        <v>0</v>
      </c>
      <c r="O23" s="317" t="s">
        <v>358</v>
      </c>
      <c r="P23" s="317" t="s">
        <v>359</v>
      </c>
    </row>
    <row r="24" spans="14:16" ht="15">
      <c r="N24" s="317">
        <f t="shared" si="2"/>
        <v>0</v>
      </c>
      <c r="O24" s="317" t="s">
        <v>360</v>
      </c>
      <c r="P24" s="317" t="s">
        <v>361</v>
      </c>
    </row>
    <row r="26" ht="15">
      <c r="N26" s="317" t="s">
        <v>1922</v>
      </c>
    </row>
    <row r="27" ht="15">
      <c r="N27" s="317" t="s">
        <v>1912</v>
      </c>
    </row>
    <row r="28" ht="15">
      <c r="N28" s="317" t="s">
        <v>1923</v>
      </c>
    </row>
  </sheetData>
  <sheetProtection sheet="1" objects="1" scenarios="1" selectLockedCells="1"/>
  <mergeCells count="7">
    <mergeCell ref="A1:C1"/>
    <mergeCell ref="E3:F4"/>
    <mergeCell ref="A12:C12"/>
    <mergeCell ref="A14:C14"/>
    <mergeCell ref="B15:C15"/>
    <mergeCell ref="B16:C16"/>
    <mergeCell ref="B23:C23"/>
  </mergeCells>
  <dataValidations count="3">
    <dataValidation type="list" allowBlank="1" showErrorMessage="1" sqref="B16:C16">
      <formula1>'Avízo - vratka'!$N$1:$N$18</formula1>
      <formula2>0</formula2>
    </dataValidation>
    <dataValidation type="list" allowBlank="1" showErrorMessage="1" sqref="B15:C15">
      <formula1>'Avízo - vratka'!$N$20:$N$24</formula1>
      <formula2>0</formula2>
    </dataValidation>
    <dataValidation type="list" allowBlank="1" showErrorMessage="1" sqref="F9">
      <formula1>'Avízo - vratka'!$N$26:$N$28</formula1>
      <formula2>0</formula2>
    </dataValidation>
  </dataValidations>
  <printOptions horizontalCentered="1"/>
  <pageMargins left="0.25" right="0.25" top="0.75" bottom="0.75" header="0.5118055555555555" footer="0.5118055555555555"/>
  <pageSetup fitToHeight="0" fitToWidth="1" horizontalDpi="300" verticalDpi="300" orientation="portrait" paperSize="9"/>
  <drawing r:id="rId1"/>
</worksheet>
</file>

<file path=xl/worksheets/sheet11.xml><?xml version="1.0" encoding="utf-8"?>
<worksheet xmlns="http://schemas.openxmlformats.org/spreadsheetml/2006/main" xmlns:r="http://schemas.openxmlformats.org/officeDocument/2006/relationships">
  <dimension ref="A1:B57"/>
  <sheetViews>
    <sheetView workbookViewId="0" topLeftCell="A1">
      <pane ySplit="3" topLeftCell="A4" activePane="bottomLeft" state="frozen"/>
      <selection pane="topLeft" activeCell="A1" sqref="A1"/>
      <selection pane="bottomLeft" activeCell="A22" sqref="A22"/>
    </sheetView>
  </sheetViews>
  <sheetFormatPr defaultColWidth="9.140625" defaultRowHeight="12.75"/>
  <cols>
    <col min="1" max="1" width="11.28125" style="2" customWidth="1"/>
    <col min="2" max="2" width="41.28125" style="2" customWidth="1"/>
    <col min="3" max="16384" width="11.28125" style="2" customWidth="1"/>
  </cols>
  <sheetData>
    <row r="1" s="348" customFormat="1" ht="15">
      <c r="A1" s="348" t="s">
        <v>1931</v>
      </c>
    </row>
    <row r="2" spans="1:2" ht="25.5" customHeight="1">
      <c r="A2" s="349" t="s">
        <v>1932</v>
      </c>
      <c r="B2" s="349"/>
    </row>
    <row r="3" spans="1:2" ht="12.75">
      <c r="A3" s="350" t="s">
        <v>1933</v>
      </c>
      <c r="B3" s="350" t="s">
        <v>1934</v>
      </c>
    </row>
    <row r="4" spans="1:2" ht="12.75">
      <c r="A4" s="351" t="s">
        <v>1935</v>
      </c>
      <c r="B4" s="351" t="s">
        <v>1936</v>
      </c>
    </row>
    <row r="5" spans="1:2" ht="12.75">
      <c r="A5" s="351" t="s">
        <v>1937</v>
      </c>
      <c r="B5" s="351" t="s">
        <v>1938</v>
      </c>
    </row>
    <row r="6" spans="1:2" ht="12.75">
      <c r="A6" s="351" t="s">
        <v>1939</v>
      </c>
      <c r="B6" s="351" t="s">
        <v>1940</v>
      </c>
    </row>
    <row r="7" spans="1:2" ht="12.75">
      <c r="A7" s="351" t="s">
        <v>1941</v>
      </c>
      <c r="B7" s="351" t="s">
        <v>1942</v>
      </c>
    </row>
    <row r="8" spans="1:2" ht="12.75">
      <c r="A8" s="351" t="s">
        <v>1943</v>
      </c>
      <c r="B8" s="351" t="s">
        <v>1944</v>
      </c>
    </row>
    <row r="9" spans="1:2" ht="12.75">
      <c r="A9" s="351" t="s">
        <v>1945</v>
      </c>
      <c r="B9" s="351" t="s">
        <v>1946</v>
      </c>
    </row>
    <row r="10" spans="1:2" ht="12.75">
      <c r="A10" s="351" t="s">
        <v>1947</v>
      </c>
      <c r="B10" s="351" t="s">
        <v>1948</v>
      </c>
    </row>
    <row r="11" spans="1:2" ht="12.75">
      <c r="A11" s="351" t="s">
        <v>1949</v>
      </c>
      <c r="B11" s="351" t="s">
        <v>1950</v>
      </c>
    </row>
    <row r="12" spans="1:2" ht="12.75">
      <c r="A12" s="351" t="s">
        <v>1951</v>
      </c>
      <c r="B12" s="351" t="s">
        <v>1952</v>
      </c>
    </row>
    <row r="13" spans="1:2" ht="12.75">
      <c r="A13" s="351" t="s">
        <v>1953</v>
      </c>
      <c r="B13" s="351" t="s">
        <v>1954</v>
      </c>
    </row>
    <row r="14" spans="1:2" ht="12.75">
      <c r="A14" s="351" t="s">
        <v>1955</v>
      </c>
      <c r="B14" s="351" t="s">
        <v>1956</v>
      </c>
    </row>
    <row r="15" spans="1:2" ht="12.75">
      <c r="A15" s="351" t="s">
        <v>1957</v>
      </c>
      <c r="B15" s="351" t="s">
        <v>1958</v>
      </c>
    </row>
    <row r="16" spans="1:2" ht="12.75">
      <c r="A16" s="351" t="s">
        <v>1959</v>
      </c>
      <c r="B16" s="351" t="s">
        <v>1960</v>
      </c>
    </row>
    <row r="17" spans="1:2" ht="12.75">
      <c r="A17" s="351" t="s">
        <v>1961</v>
      </c>
      <c r="B17" s="351" t="s">
        <v>1962</v>
      </c>
    </row>
    <row r="18" spans="1:2" ht="12.75">
      <c r="A18" s="351" t="s">
        <v>1963</v>
      </c>
      <c r="B18" s="351" t="s">
        <v>1964</v>
      </c>
    </row>
    <row r="19" spans="1:2" ht="12.75">
      <c r="A19" s="351" t="s">
        <v>1965</v>
      </c>
      <c r="B19" s="351" t="s">
        <v>1966</v>
      </c>
    </row>
    <row r="20" spans="1:2" ht="12.75">
      <c r="A20" s="351" t="s">
        <v>1967</v>
      </c>
      <c r="B20" s="351" t="s">
        <v>1968</v>
      </c>
    </row>
    <row r="21" spans="1:2" ht="12.75">
      <c r="A21" s="351" t="s">
        <v>1969</v>
      </c>
      <c r="B21" s="351" t="s">
        <v>1970</v>
      </c>
    </row>
    <row r="22" spans="1:2" ht="12.75">
      <c r="A22" s="352"/>
      <c r="B22" s="352"/>
    </row>
    <row r="23" spans="1:2" ht="12.75">
      <c r="A23" s="352"/>
      <c r="B23" s="352"/>
    </row>
    <row r="24" spans="1:2" ht="12.75">
      <c r="A24" s="352"/>
      <c r="B24" s="352"/>
    </row>
    <row r="25" spans="1:2" ht="12.75">
      <c r="A25" s="352"/>
      <c r="B25" s="352"/>
    </row>
    <row r="26" spans="1:2" ht="12.75">
      <c r="A26" s="352"/>
      <c r="B26" s="352"/>
    </row>
    <row r="27" spans="1:2" ht="12.75">
      <c r="A27" s="353"/>
      <c r="B27" s="353"/>
    </row>
    <row r="28" spans="1:2" ht="12.75">
      <c r="A28" s="352"/>
      <c r="B28" s="353"/>
    </row>
    <row r="29" spans="1:2" ht="12.75">
      <c r="A29" s="353"/>
      <c r="B29" s="353"/>
    </row>
    <row r="30" spans="1:2" ht="12.75">
      <c r="A30" s="353"/>
      <c r="B30" s="353"/>
    </row>
    <row r="31" spans="1:2" ht="12.75">
      <c r="A31" s="353"/>
      <c r="B31" s="353"/>
    </row>
    <row r="32" spans="1:2" ht="12.75">
      <c r="A32" s="353"/>
      <c r="B32" s="353"/>
    </row>
    <row r="33" spans="1:2" ht="12.75">
      <c r="A33" s="353"/>
      <c r="B33" s="353"/>
    </row>
    <row r="34" spans="1:2" ht="12.75">
      <c r="A34" s="353"/>
      <c r="B34" s="353"/>
    </row>
    <row r="35" spans="1:2" ht="12.75">
      <c r="A35" s="353"/>
      <c r="B35" s="353"/>
    </row>
    <row r="36" spans="1:2" ht="12.75">
      <c r="A36" s="353"/>
      <c r="B36" s="353"/>
    </row>
    <row r="37" spans="1:2" ht="12.75">
      <c r="A37" s="353"/>
      <c r="B37" s="353"/>
    </row>
    <row r="38" spans="1:2" ht="12.75">
      <c r="A38" s="353"/>
      <c r="B38" s="353"/>
    </row>
    <row r="39" spans="1:2" ht="12.75">
      <c r="A39" s="353"/>
      <c r="B39" s="353"/>
    </row>
    <row r="40" spans="1:2" ht="12.75">
      <c r="A40" s="353"/>
      <c r="B40" s="353"/>
    </row>
    <row r="41" spans="1:2" ht="12.75">
      <c r="A41" s="353"/>
      <c r="B41" s="353"/>
    </row>
    <row r="42" spans="1:2" ht="12.75">
      <c r="A42" s="353"/>
      <c r="B42" s="353"/>
    </row>
    <row r="43" spans="1:2" ht="12.75">
      <c r="A43" s="353"/>
      <c r="B43" s="353"/>
    </row>
    <row r="44" spans="1:2" ht="12.75">
      <c r="A44" s="353"/>
      <c r="B44" s="353"/>
    </row>
    <row r="45" spans="1:2" ht="12.75">
      <c r="A45" s="353"/>
      <c r="B45" s="353"/>
    </row>
    <row r="46" spans="1:2" ht="12.75">
      <c r="A46" s="353"/>
      <c r="B46" s="353"/>
    </row>
    <row r="47" spans="1:2" ht="12.75">
      <c r="A47" s="353"/>
      <c r="B47" s="353"/>
    </row>
    <row r="48" spans="1:2" ht="12.75">
      <c r="A48" s="353"/>
      <c r="B48" s="353"/>
    </row>
    <row r="49" spans="1:2" ht="12.75">
      <c r="A49" s="353"/>
      <c r="B49" s="353"/>
    </row>
    <row r="50" spans="1:2" ht="12.75">
      <c r="A50" s="353"/>
      <c r="B50" s="353"/>
    </row>
    <row r="51" spans="1:2" ht="12.75">
      <c r="A51" s="353"/>
      <c r="B51" s="353"/>
    </row>
    <row r="52" spans="1:2" ht="12.75">
      <c r="A52" s="353"/>
      <c r="B52" s="353"/>
    </row>
    <row r="53" spans="1:2" ht="12.75">
      <c r="A53" s="353"/>
      <c r="B53" s="353"/>
    </row>
    <row r="54" spans="1:2" ht="12.75">
      <c r="A54" s="353"/>
      <c r="B54" s="353"/>
    </row>
    <row r="55" spans="1:2" ht="12.75">
      <c r="A55" s="353"/>
      <c r="B55" s="353"/>
    </row>
    <row r="56" spans="1:2" ht="12.75">
      <c r="A56" s="353"/>
      <c r="B56" s="353"/>
    </row>
    <row r="57" spans="1:2" ht="12.75">
      <c r="A57" s="353"/>
      <c r="B57" s="353"/>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R204"/>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ols>
    <col min="1" max="1" width="26.57421875" style="39" customWidth="1"/>
    <col min="2" max="2" width="10.7109375" style="40" customWidth="1"/>
    <col min="3" max="3" width="11.8515625" style="40" customWidth="1"/>
    <col min="4" max="4" width="9.57421875" style="39" customWidth="1"/>
    <col min="5" max="5" width="32.8515625" style="39" customWidth="1"/>
    <col min="6" max="6" width="9.421875" style="39" customWidth="1"/>
    <col min="7" max="7" width="23.7109375" style="39" customWidth="1"/>
    <col min="8" max="8" width="11.57421875" style="41" customWidth="1"/>
    <col min="9" max="9" width="7.7109375" style="42" customWidth="1"/>
    <col min="10" max="10" width="5.140625" style="43" customWidth="1"/>
    <col min="11" max="11" width="4.8515625" style="44" customWidth="1"/>
    <col min="12" max="12" width="11.28125" style="44" customWidth="1"/>
    <col min="13" max="13" width="41.7109375" style="44" customWidth="1"/>
    <col min="14" max="16384" width="11.28125" style="44" customWidth="1"/>
  </cols>
  <sheetData>
    <row r="1" spans="1:10" s="48" customFormat="1" ht="15.75" customHeight="1">
      <c r="A1" s="45" t="s">
        <v>94</v>
      </c>
      <c r="B1" s="45"/>
      <c r="C1" s="45"/>
      <c r="D1" s="45"/>
      <c r="E1" s="45"/>
      <c r="F1" s="45"/>
      <c r="G1" s="45"/>
      <c r="H1" s="45"/>
      <c r="I1" s="46"/>
      <c r="J1" s="47"/>
    </row>
    <row r="2" spans="1:10" s="48" customFormat="1" ht="15.75" customHeight="1">
      <c r="A2" s="49" t="s">
        <v>95</v>
      </c>
      <c r="B2" s="49"/>
      <c r="C2" s="49"/>
      <c r="D2" s="49"/>
      <c r="E2" s="49"/>
      <c r="F2" s="49"/>
      <c r="G2" s="49"/>
      <c r="H2" s="50">
        <f>+Doklady!H100</f>
        <v>0</v>
      </c>
      <c r="I2" s="50"/>
      <c r="J2" s="51"/>
    </row>
    <row r="3" spans="1:10" s="48" customFormat="1" ht="15">
      <c r="A3" s="52"/>
      <c r="B3" s="53"/>
      <c r="C3" s="53"/>
      <c r="D3" s="52"/>
      <c r="E3" s="52"/>
      <c r="F3" s="52"/>
      <c r="G3" s="54"/>
      <c r="H3" s="55">
        <f>+Doklady!H101</f>
        <v>44256</v>
      </c>
      <c r="I3" s="55"/>
      <c r="J3" s="51"/>
    </row>
    <row r="4" spans="1:10" s="48" customFormat="1" ht="15.75" customHeight="1">
      <c r="A4" s="56" t="s">
        <v>96</v>
      </c>
      <c r="B4" s="57" t="s">
        <v>97</v>
      </c>
      <c r="C4" s="57"/>
      <c r="D4" s="57"/>
      <c r="E4" s="57"/>
      <c r="F4" s="58"/>
      <c r="G4" s="58"/>
      <c r="I4" s="59"/>
      <c r="J4" s="51"/>
    </row>
    <row r="5" spans="1:10" s="48" customFormat="1" ht="12.75" customHeight="1" hidden="1">
      <c r="A5" s="56"/>
      <c r="B5" s="60"/>
      <c r="C5" s="60"/>
      <c r="D5" s="61"/>
      <c r="E5" s="61"/>
      <c r="F5" s="61"/>
      <c r="G5" s="61"/>
      <c r="H5" s="61"/>
      <c r="I5" s="62"/>
      <c r="J5" s="51"/>
    </row>
    <row r="6" spans="1:11" s="48" customFormat="1" ht="3.75" customHeight="1">
      <c r="A6" s="56"/>
      <c r="B6" s="60"/>
      <c r="C6" s="60"/>
      <c r="D6" s="61"/>
      <c r="I6" s="59"/>
      <c r="J6" s="63"/>
      <c r="K6" s="64"/>
    </row>
    <row r="7" spans="1:10" s="69" customFormat="1" ht="67.5">
      <c r="A7" s="65" t="s">
        <v>98</v>
      </c>
      <c r="B7" s="66" t="s">
        <v>99</v>
      </c>
      <c r="C7" s="65" t="s">
        <v>100</v>
      </c>
      <c r="D7" s="65" t="s">
        <v>101</v>
      </c>
      <c r="E7" s="65" t="s">
        <v>102</v>
      </c>
      <c r="F7" s="65" t="s">
        <v>103</v>
      </c>
      <c r="G7" s="65" t="s">
        <v>104</v>
      </c>
      <c r="H7" s="67" t="s">
        <v>105</v>
      </c>
      <c r="I7" s="68" t="s">
        <v>106</v>
      </c>
      <c r="J7" s="64"/>
    </row>
    <row r="8" spans="1:10" ht="78.75">
      <c r="A8" s="70" t="s">
        <v>107</v>
      </c>
      <c r="B8" s="71"/>
      <c r="C8" s="71"/>
      <c r="D8" s="72">
        <v>44318</v>
      </c>
      <c r="E8" s="73" t="s">
        <v>108</v>
      </c>
      <c r="F8" s="73"/>
      <c r="G8" s="73"/>
      <c r="H8" s="74"/>
      <c r="I8" s="75"/>
      <c r="J8" s="64"/>
    </row>
    <row r="9" spans="1:10" ht="56.25">
      <c r="A9" s="70" t="s">
        <v>107</v>
      </c>
      <c r="B9" s="76" t="s">
        <v>109</v>
      </c>
      <c r="C9" s="76" t="s">
        <v>110</v>
      </c>
      <c r="D9" s="72">
        <v>44318</v>
      </c>
      <c r="E9" s="70" t="s">
        <v>111</v>
      </c>
      <c r="F9" s="70"/>
      <c r="G9" s="70" t="s">
        <v>112</v>
      </c>
      <c r="H9" s="77">
        <v>400</v>
      </c>
      <c r="I9" s="78">
        <v>3</v>
      </c>
      <c r="J9" s="64"/>
    </row>
    <row r="10" spans="1:10" ht="22.5">
      <c r="A10" s="70" t="s">
        <v>107</v>
      </c>
      <c r="B10" s="76" t="s">
        <v>113</v>
      </c>
      <c r="C10" s="76" t="s">
        <v>114</v>
      </c>
      <c r="D10" s="72">
        <v>44319</v>
      </c>
      <c r="E10" s="70" t="s">
        <v>115</v>
      </c>
      <c r="F10" s="70"/>
      <c r="G10" s="70" t="s">
        <v>116</v>
      </c>
      <c r="H10" s="77"/>
      <c r="I10" s="78">
        <v>3</v>
      </c>
      <c r="J10" s="64"/>
    </row>
    <row r="11" spans="1:10" ht="22.5">
      <c r="A11" s="70" t="s">
        <v>107</v>
      </c>
      <c r="B11" s="76" t="s">
        <v>117</v>
      </c>
      <c r="C11" s="76" t="s">
        <v>118</v>
      </c>
      <c r="D11" s="72">
        <v>44320</v>
      </c>
      <c r="E11" s="70" t="s">
        <v>119</v>
      </c>
      <c r="F11" s="70"/>
      <c r="G11" s="70" t="s">
        <v>120</v>
      </c>
      <c r="H11" s="77">
        <v>100</v>
      </c>
      <c r="I11" s="78">
        <v>3</v>
      </c>
      <c r="J11" s="64"/>
    </row>
    <row r="12" spans="1:10" ht="22.5">
      <c r="A12" s="70" t="s">
        <v>107</v>
      </c>
      <c r="B12" s="76" t="s">
        <v>121</v>
      </c>
      <c r="C12" s="76" t="s">
        <v>122</v>
      </c>
      <c r="D12" s="72">
        <v>44321</v>
      </c>
      <c r="E12" s="70" t="s">
        <v>123</v>
      </c>
      <c r="F12" s="70"/>
      <c r="G12" s="70" t="s">
        <v>124</v>
      </c>
      <c r="H12" s="77">
        <v>50</v>
      </c>
      <c r="I12" s="78">
        <v>3</v>
      </c>
      <c r="J12" s="64"/>
    </row>
    <row r="13" spans="1:10" ht="12.75">
      <c r="A13" s="70" t="s">
        <v>107</v>
      </c>
      <c r="B13" s="76" t="s">
        <v>125</v>
      </c>
      <c r="C13" s="76" t="s">
        <v>126</v>
      </c>
      <c r="D13" s="72">
        <v>44322</v>
      </c>
      <c r="E13" s="70" t="s">
        <v>127</v>
      </c>
      <c r="F13" s="70"/>
      <c r="G13" s="70" t="s">
        <v>128</v>
      </c>
      <c r="H13" s="77">
        <v>200</v>
      </c>
      <c r="I13" s="78">
        <v>3</v>
      </c>
      <c r="J13" s="64"/>
    </row>
    <row r="14" spans="1:10" ht="12.75">
      <c r="A14" s="70" t="s">
        <v>107</v>
      </c>
      <c r="B14" s="76" t="s">
        <v>129</v>
      </c>
      <c r="C14" s="76" t="s">
        <v>130</v>
      </c>
      <c r="D14" s="72">
        <v>44323</v>
      </c>
      <c r="E14" s="70" t="s">
        <v>131</v>
      </c>
      <c r="F14" s="70"/>
      <c r="G14" s="70" t="s">
        <v>132</v>
      </c>
      <c r="H14" s="77"/>
      <c r="I14" s="78">
        <v>3</v>
      </c>
      <c r="J14" s="64"/>
    </row>
    <row r="15" spans="1:10" ht="12.75">
      <c r="A15" s="70" t="s">
        <v>107</v>
      </c>
      <c r="B15" s="76" t="s">
        <v>133</v>
      </c>
      <c r="C15" s="76" t="s">
        <v>134</v>
      </c>
      <c r="D15" s="72">
        <v>44324</v>
      </c>
      <c r="E15" s="70" t="s">
        <v>135</v>
      </c>
      <c r="F15" s="70"/>
      <c r="G15" s="70" t="s">
        <v>136</v>
      </c>
      <c r="H15" s="77">
        <v>505</v>
      </c>
      <c r="I15" s="78">
        <v>3</v>
      </c>
      <c r="J15" s="64"/>
    </row>
    <row r="16" spans="1:10" ht="137.25">
      <c r="A16" s="70" t="s">
        <v>107</v>
      </c>
      <c r="B16" s="79"/>
      <c r="C16" s="79"/>
      <c r="D16" s="72">
        <v>44325</v>
      </c>
      <c r="E16" s="80" t="s">
        <v>137</v>
      </c>
      <c r="F16" s="80"/>
      <c r="G16" s="80"/>
      <c r="H16" s="81"/>
      <c r="I16" s="82"/>
      <c r="J16" s="64"/>
    </row>
    <row r="17" spans="1:10" ht="12.75">
      <c r="A17" s="70" t="s">
        <v>107</v>
      </c>
      <c r="B17" s="76" t="s">
        <v>138</v>
      </c>
      <c r="C17" s="76" t="s">
        <v>139</v>
      </c>
      <c r="D17" s="72">
        <v>44326</v>
      </c>
      <c r="E17" s="70" t="s">
        <v>140</v>
      </c>
      <c r="F17" s="70"/>
      <c r="G17" s="70" t="s">
        <v>141</v>
      </c>
      <c r="H17" s="77"/>
      <c r="I17" s="78">
        <v>2</v>
      </c>
      <c r="J17" s="64"/>
    </row>
    <row r="18" spans="1:10" ht="21.75">
      <c r="A18" s="70" t="s">
        <v>107</v>
      </c>
      <c r="B18" s="76" t="s">
        <v>142</v>
      </c>
      <c r="C18" s="76" t="s">
        <v>143</v>
      </c>
      <c r="D18" s="72">
        <v>44327</v>
      </c>
      <c r="E18" s="70" t="s">
        <v>144</v>
      </c>
      <c r="F18" s="70"/>
      <c r="G18" s="70" t="s">
        <v>145</v>
      </c>
      <c r="H18" s="77"/>
      <c r="I18" s="78">
        <v>2</v>
      </c>
      <c r="J18" s="64"/>
    </row>
    <row r="19" spans="1:10" ht="12.75">
      <c r="A19" s="70" t="s">
        <v>107</v>
      </c>
      <c r="B19" s="76" t="s">
        <v>146</v>
      </c>
      <c r="C19" s="76" t="s">
        <v>147</v>
      </c>
      <c r="D19" s="72">
        <v>44328</v>
      </c>
      <c r="E19" s="70" t="s">
        <v>148</v>
      </c>
      <c r="F19" s="70"/>
      <c r="G19" s="70" t="s">
        <v>149</v>
      </c>
      <c r="H19" s="77">
        <v>1000</v>
      </c>
      <c r="I19" s="78">
        <v>2</v>
      </c>
      <c r="J19" s="64"/>
    </row>
    <row r="20" spans="1:10" ht="12.75">
      <c r="A20" s="70" t="s">
        <v>107</v>
      </c>
      <c r="B20" s="76" t="s">
        <v>150</v>
      </c>
      <c r="C20" s="76" t="s">
        <v>151</v>
      </c>
      <c r="D20" s="72">
        <v>44329</v>
      </c>
      <c r="E20" s="70" t="s">
        <v>152</v>
      </c>
      <c r="F20" s="70"/>
      <c r="G20" s="70" t="s">
        <v>153</v>
      </c>
      <c r="H20" s="77">
        <v>300</v>
      </c>
      <c r="I20" s="78">
        <v>2</v>
      </c>
      <c r="J20" s="64"/>
    </row>
    <row r="21" spans="1:10" ht="12.75">
      <c r="A21" s="70" t="s">
        <v>107</v>
      </c>
      <c r="B21" s="76" t="s">
        <v>154</v>
      </c>
      <c r="C21" s="76" t="s">
        <v>155</v>
      </c>
      <c r="D21" s="72">
        <v>44330</v>
      </c>
      <c r="E21" s="70" t="s">
        <v>156</v>
      </c>
      <c r="F21" s="70"/>
      <c r="G21" s="70" t="s">
        <v>157</v>
      </c>
      <c r="H21" s="77">
        <v>600</v>
      </c>
      <c r="I21" s="78">
        <v>2</v>
      </c>
      <c r="J21" s="64"/>
    </row>
    <row r="22" spans="1:10" ht="21.75">
      <c r="A22" s="70" t="s">
        <v>107</v>
      </c>
      <c r="B22" s="76" t="s">
        <v>158</v>
      </c>
      <c r="C22" s="76" t="s">
        <v>159</v>
      </c>
      <c r="D22" s="72">
        <v>44331</v>
      </c>
      <c r="E22" s="70" t="s">
        <v>160</v>
      </c>
      <c r="F22" s="70"/>
      <c r="G22" s="70" t="s">
        <v>161</v>
      </c>
      <c r="H22" s="77">
        <v>25.9</v>
      </c>
      <c r="I22" s="78">
        <v>2</v>
      </c>
      <c r="J22" s="64"/>
    </row>
    <row r="23" spans="1:10" ht="12.75">
      <c r="A23" s="70" t="s">
        <v>107</v>
      </c>
      <c r="B23" s="76" t="s">
        <v>162</v>
      </c>
      <c r="C23" s="76" t="s">
        <v>163</v>
      </c>
      <c r="D23" s="72">
        <v>44332</v>
      </c>
      <c r="E23" s="70" t="s">
        <v>164</v>
      </c>
      <c r="F23" s="70"/>
      <c r="G23" s="70" t="s">
        <v>165</v>
      </c>
      <c r="H23" s="77"/>
      <c r="I23" s="78">
        <v>2</v>
      </c>
      <c r="J23" s="64"/>
    </row>
    <row r="24" spans="1:18" ht="12.75">
      <c r="A24" s="70" t="s">
        <v>107</v>
      </c>
      <c r="B24" s="79"/>
      <c r="C24" s="79"/>
      <c r="D24" s="72">
        <v>44333</v>
      </c>
      <c r="E24" s="80" t="s">
        <v>166</v>
      </c>
      <c r="F24" s="80"/>
      <c r="G24" s="80"/>
      <c r="H24" s="81"/>
      <c r="I24" s="82"/>
      <c r="J24" s="64"/>
      <c r="M24" s="83"/>
      <c r="N24" s="83"/>
      <c r="O24" s="83"/>
      <c r="P24" s="83"/>
      <c r="Q24" s="83"/>
      <c r="R24" s="83"/>
    </row>
    <row r="25" spans="1:18" ht="42.75">
      <c r="A25" s="70" t="s">
        <v>107</v>
      </c>
      <c r="B25" s="76" t="s">
        <v>167</v>
      </c>
      <c r="C25" s="76" t="s">
        <v>167</v>
      </c>
      <c r="D25" s="72">
        <v>44334</v>
      </c>
      <c r="E25" s="70" t="s">
        <v>168</v>
      </c>
      <c r="F25" s="70"/>
      <c r="G25" s="70" t="s">
        <v>169</v>
      </c>
      <c r="H25" s="77"/>
      <c r="I25" s="78">
        <v>4</v>
      </c>
      <c r="J25" s="64"/>
      <c r="M25" s="83"/>
      <c r="N25" s="83"/>
      <c r="O25" s="83"/>
      <c r="P25" s="83"/>
      <c r="Q25" s="83"/>
      <c r="R25" s="83"/>
    </row>
    <row r="26" spans="1:18" ht="12.75">
      <c r="A26" s="70" t="s">
        <v>107</v>
      </c>
      <c r="B26" s="76" t="s">
        <v>170</v>
      </c>
      <c r="C26" s="76" t="s">
        <v>171</v>
      </c>
      <c r="D26" s="72">
        <v>44335</v>
      </c>
      <c r="E26" s="70" t="s">
        <v>172</v>
      </c>
      <c r="F26" s="70"/>
      <c r="G26" s="70" t="s">
        <v>173</v>
      </c>
      <c r="H26" s="77">
        <v>124</v>
      </c>
      <c r="I26" s="78">
        <v>2</v>
      </c>
      <c r="J26" s="64"/>
      <c r="M26" s="83"/>
      <c r="N26" s="83"/>
      <c r="O26" s="83"/>
      <c r="P26" s="83"/>
      <c r="Q26" s="83"/>
      <c r="R26" s="83"/>
    </row>
    <row r="27" spans="1:18" ht="12.75">
      <c r="A27" s="70" t="s">
        <v>107</v>
      </c>
      <c r="B27" s="76" t="s">
        <v>174</v>
      </c>
      <c r="C27" s="76">
        <v>1213275</v>
      </c>
      <c r="D27" s="72">
        <v>44336</v>
      </c>
      <c r="E27" s="70" t="s">
        <v>175</v>
      </c>
      <c r="F27" s="70"/>
      <c r="G27" s="70" t="s">
        <v>176</v>
      </c>
      <c r="H27" s="77">
        <v>19.1</v>
      </c>
      <c r="I27" s="78">
        <v>2</v>
      </c>
      <c r="J27" s="64"/>
      <c r="O27" s="83"/>
      <c r="P27" s="83"/>
      <c r="Q27" s="83"/>
      <c r="R27" s="83"/>
    </row>
    <row r="28" spans="1:18" ht="12.75">
      <c r="A28" s="70" t="s">
        <v>107</v>
      </c>
      <c r="B28" s="76" t="s">
        <v>177</v>
      </c>
      <c r="C28" s="76">
        <v>2007006035</v>
      </c>
      <c r="D28" s="72">
        <v>44337</v>
      </c>
      <c r="E28" s="70" t="s">
        <v>178</v>
      </c>
      <c r="F28" s="70"/>
      <c r="G28" s="70" t="s">
        <v>179</v>
      </c>
      <c r="H28" s="77">
        <v>277.74</v>
      </c>
      <c r="I28" s="78">
        <v>4</v>
      </c>
      <c r="J28" s="64"/>
      <c r="O28" s="83"/>
      <c r="P28" s="83"/>
      <c r="Q28" s="83"/>
      <c r="R28" s="83"/>
    </row>
    <row r="29" spans="1:18" ht="12.75">
      <c r="A29" s="70" t="s">
        <v>107</v>
      </c>
      <c r="B29" s="84">
        <v>44531</v>
      </c>
      <c r="C29" s="76" t="s">
        <v>171</v>
      </c>
      <c r="D29" s="72">
        <v>44338</v>
      </c>
      <c r="E29" s="70" t="s">
        <v>180</v>
      </c>
      <c r="F29" s="70"/>
      <c r="G29" s="70" t="s">
        <v>181</v>
      </c>
      <c r="H29" s="77">
        <v>50</v>
      </c>
      <c r="I29" s="78">
        <v>4</v>
      </c>
      <c r="J29" s="64"/>
      <c r="O29" s="83"/>
      <c r="P29" s="83"/>
      <c r="Q29" s="83"/>
      <c r="R29" s="83"/>
    </row>
    <row r="30" spans="1:18" ht="12.75">
      <c r="A30" s="70" t="s">
        <v>107</v>
      </c>
      <c r="B30" s="76" t="s">
        <v>182</v>
      </c>
      <c r="C30" s="76" t="s">
        <v>183</v>
      </c>
      <c r="D30" s="72">
        <v>44339</v>
      </c>
      <c r="E30" s="70" t="s">
        <v>184</v>
      </c>
      <c r="F30" s="70"/>
      <c r="G30" s="70" t="s">
        <v>185</v>
      </c>
      <c r="H30" s="77">
        <v>9</v>
      </c>
      <c r="I30" s="78">
        <v>4</v>
      </c>
      <c r="J30" s="64"/>
      <c r="O30" s="83"/>
      <c r="P30" s="83"/>
      <c r="Q30" s="83"/>
      <c r="R30" s="83"/>
    </row>
    <row r="31" spans="1:18" ht="21.75">
      <c r="A31" s="70" t="s">
        <v>107</v>
      </c>
      <c r="B31" s="84">
        <v>44317</v>
      </c>
      <c r="C31" s="76" t="s">
        <v>186</v>
      </c>
      <c r="D31" s="72">
        <v>44340</v>
      </c>
      <c r="E31" s="70" t="s">
        <v>187</v>
      </c>
      <c r="F31" s="70"/>
      <c r="G31" s="70" t="s">
        <v>188</v>
      </c>
      <c r="H31" s="77">
        <v>10</v>
      </c>
      <c r="I31" s="78">
        <v>4</v>
      </c>
      <c r="J31" s="64"/>
      <c r="O31" s="83"/>
      <c r="P31" s="83"/>
      <c r="Q31" s="83"/>
      <c r="R31" s="83"/>
    </row>
    <row r="32" spans="1:18" ht="12.75">
      <c r="A32" s="70" t="s">
        <v>107</v>
      </c>
      <c r="B32" s="76" t="s">
        <v>189</v>
      </c>
      <c r="C32" s="76" t="s">
        <v>190</v>
      </c>
      <c r="D32" s="72">
        <v>44341</v>
      </c>
      <c r="E32" s="70" t="s">
        <v>191</v>
      </c>
      <c r="F32" s="70"/>
      <c r="G32" s="70" t="s">
        <v>192</v>
      </c>
      <c r="H32" s="77">
        <v>500</v>
      </c>
      <c r="I32" s="78">
        <v>1</v>
      </c>
      <c r="J32" s="64"/>
      <c r="O32" s="83"/>
      <c r="P32" s="83"/>
      <c r="Q32" s="83"/>
      <c r="R32" s="83"/>
    </row>
    <row r="33" spans="1:18" ht="12.75">
      <c r="A33" s="70" t="s">
        <v>107</v>
      </c>
      <c r="B33" s="76" t="s">
        <v>193</v>
      </c>
      <c r="C33" s="76" t="s">
        <v>194</v>
      </c>
      <c r="D33" s="72">
        <v>44342</v>
      </c>
      <c r="E33" s="70" t="s">
        <v>195</v>
      </c>
      <c r="F33" s="70"/>
      <c r="G33" s="70" t="s">
        <v>196</v>
      </c>
      <c r="H33" s="77">
        <v>71.2</v>
      </c>
      <c r="I33" s="78">
        <v>3</v>
      </c>
      <c r="J33" s="64"/>
      <c r="O33" s="83"/>
      <c r="P33" s="83"/>
      <c r="Q33" s="83"/>
      <c r="R33" s="83"/>
    </row>
    <row r="34" spans="1:10" ht="53.25">
      <c r="A34" s="70" t="s">
        <v>107</v>
      </c>
      <c r="B34" s="76" t="s">
        <v>197</v>
      </c>
      <c r="C34" s="76" t="s">
        <v>198</v>
      </c>
      <c r="D34" s="72">
        <v>44343</v>
      </c>
      <c r="E34" s="70" t="s">
        <v>199</v>
      </c>
      <c r="F34" s="70"/>
      <c r="G34" s="70" t="s">
        <v>200</v>
      </c>
      <c r="H34" s="77">
        <v>250</v>
      </c>
      <c r="I34" s="78">
        <v>1</v>
      </c>
      <c r="J34" s="64"/>
    </row>
    <row r="35" spans="1:10" ht="12.75">
      <c r="A35" s="70" t="s">
        <v>107</v>
      </c>
      <c r="B35" s="76" t="s">
        <v>201</v>
      </c>
      <c r="C35" s="76" t="s">
        <v>202</v>
      </c>
      <c r="D35" s="72">
        <v>44344</v>
      </c>
      <c r="E35" s="70" t="s">
        <v>203</v>
      </c>
      <c r="F35" s="70"/>
      <c r="G35" s="70" t="s">
        <v>204</v>
      </c>
      <c r="H35" s="77">
        <v>320</v>
      </c>
      <c r="I35" s="78">
        <v>5</v>
      </c>
      <c r="J35" s="64"/>
    </row>
    <row r="36" spans="1:10" ht="12.75">
      <c r="A36" s="70" t="s">
        <v>107</v>
      </c>
      <c r="B36" s="76" t="s">
        <v>205</v>
      </c>
      <c r="C36" s="76" t="s">
        <v>206</v>
      </c>
      <c r="D36" s="72">
        <v>44345</v>
      </c>
      <c r="E36" s="70" t="s">
        <v>207</v>
      </c>
      <c r="F36" s="70"/>
      <c r="G36" s="70" t="s">
        <v>208</v>
      </c>
      <c r="H36" s="77">
        <v>40</v>
      </c>
      <c r="I36" s="78">
        <v>4</v>
      </c>
      <c r="J36" s="64"/>
    </row>
    <row r="37" spans="1:10" ht="12.75">
      <c r="A37" s="70" t="s">
        <v>107</v>
      </c>
      <c r="B37" s="84">
        <v>44197</v>
      </c>
      <c r="C37" s="76" t="s">
        <v>209</v>
      </c>
      <c r="D37" s="72">
        <v>44346</v>
      </c>
      <c r="E37" s="70" t="s">
        <v>210</v>
      </c>
      <c r="F37" s="70"/>
      <c r="G37" s="70" t="s">
        <v>211</v>
      </c>
      <c r="H37" s="77">
        <v>25</v>
      </c>
      <c r="I37" s="78">
        <v>4</v>
      </c>
      <c r="J37" s="64"/>
    </row>
    <row r="38" spans="1:10" ht="12.75">
      <c r="A38" s="70" t="s">
        <v>107</v>
      </c>
      <c r="B38" s="84">
        <v>44256</v>
      </c>
      <c r="C38" s="76" t="s">
        <v>212</v>
      </c>
      <c r="D38" s="72">
        <v>44347</v>
      </c>
      <c r="E38" s="70" t="s">
        <v>213</v>
      </c>
      <c r="F38" s="70"/>
      <c r="G38" s="70" t="s">
        <v>214</v>
      </c>
      <c r="H38" s="77">
        <v>150</v>
      </c>
      <c r="I38" s="78">
        <v>4</v>
      </c>
      <c r="J38" s="64"/>
    </row>
    <row r="39" spans="1:10" ht="12.75">
      <c r="A39" s="70" t="s">
        <v>107</v>
      </c>
      <c r="B39" s="84">
        <v>44287</v>
      </c>
      <c r="C39" s="76" t="s">
        <v>215</v>
      </c>
      <c r="D39" s="72">
        <v>44348</v>
      </c>
      <c r="E39" s="70" t="s">
        <v>216</v>
      </c>
      <c r="F39" s="70"/>
      <c r="G39" s="70" t="s">
        <v>217</v>
      </c>
      <c r="H39" s="77">
        <v>100</v>
      </c>
      <c r="I39" s="78">
        <v>4</v>
      </c>
      <c r="J39" s="64"/>
    </row>
    <row r="40" spans="1:9" ht="12.75">
      <c r="A40" s="70" t="s">
        <v>107</v>
      </c>
      <c r="B40" s="76" t="s">
        <v>218</v>
      </c>
      <c r="C40" s="76" t="s">
        <v>219</v>
      </c>
      <c r="D40" s="72">
        <v>44349</v>
      </c>
      <c r="E40" s="70" t="s">
        <v>220</v>
      </c>
      <c r="F40" s="70"/>
      <c r="G40" s="70" t="s">
        <v>221</v>
      </c>
      <c r="H40" s="77">
        <v>74.1</v>
      </c>
      <c r="I40" s="78">
        <v>4</v>
      </c>
    </row>
    <row r="41" spans="1:9" ht="12.75">
      <c r="A41" s="70" t="s">
        <v>107</v>
      </c>
      <c r="B41" s="76" t="s">
        <v>222</v>
      </c>
      <c r="C41" s="76" t="s">
        <v>223</v>
      </c>
      <c r="D41" s="72">
        <v>44350</v>
      </c>
      <c r="E41" s="70" t="s">
        <v>224</v>
      </c>
      <c r="F41" s="70"/>
      <c r="G41" s="70" t="s">
        <v>225</v>
      </c>
      <c r="H41" s="77">
        <v>120</v>
      </c>
      <c r="I41" s="78">
        <v>2</v>
      </c>
    </row>
    <row r="42" spans="1:9" ht="42.75">
      <c r="A42" s="70" t="s">
        <v>107</v>
      </c>
      <c r="B42" s="76" t="s">
        <v>226</v>
      </c>
      <c r="C42" s="76" t="s">
        <v>226</v>
      </c>
      <c r="D42" s="72">
        <v>44351</v>
      </c>
      <c r="E42" s="70" t="s">
        <v>227</v>
      </c>
      <c r="F42" s="70"/>
      <c r="G42" s="70" t="s">
        <v>228</v>
      </c>
      <c r="H42" s="77">
        <v>80</v>
      </c>
      <c r="I42" s="78">
        <v>3</v>
      </c>
    </row>
    <row r="43" spans="1:9" ht="12.75">
      <c r="A43" s="70" t="s">
        <v>107</v>
      </c>
      <c r="B43" s="76" t="s">
        <v>229</v>
      </c>
      <c r="C43" s="76" t="s">
        <v>230</v>
      </c>
      <c r="D43" s="72">
        <v>44352</v>
      </c>
      <c r="E43" s="70" t="s">
        <v>231</v>
      </c>
      <c r="F43" s="70"/>
      <c r="G43" s="70" t="s">
        <v>232</v>
      </c>
      <c r="H43" s="77">
        <v>600</v>
      </c>
      <c r="I43" s="78">
        <v>1</v>
      </c>
    </row>
    <row r="44" spans="1:18" s="43" customFormat="1" ht="21.75">
      <c r="A44" s="70" t="s">
        <v>107</v>
      </c>
      <c r="B44" s="76" t="s">
        <v>186</v>
      </c>
      <c r="C44" s="76" t="s">
        <v>233</v>
      </c>
      <c r="D44" s="72">
        <v>44353</v>
      </c>
      <c r="E44" s="70" t="s">
        <v>234</v>
      </c>
      <c r="F44" s="70"/>
      <c r="G44" s="70" t="s">
        <v>235</v>
      </c>
      <c r="H44" s="77">
        <v>10</v>
      </c>
      <c r="I44" s="78">
        <v>3</v>
      </c>
      <c r="K44" s="44"/>
      <c r="L44" s="44"/>
      <c r="M44" s="44"/>
      <c r="N44" s="44"/>
      <c r="O44" s="44"/>
      <c r="P44" s="44"/>
      <c r="Q44" s="44"/>
      <c r="R44" s="44"/>
    </row>
    <row r="45" spans="1:18" s="43" customFormat="1" ht="11.25">
      <c r="A45" s="70" t="s">
        <v>107</v>
      </c>
      <c r="B45" s="76" t="s">
        <v>236</v>
      </c>
      <c r="C45" s="76" t="s">
        <v>237</v>
      </c>
      <c r="D45" s="72">
        <v>44354</v>
      </c>
      <c r="E45" s="70" t="s">
        <v>238</v>
      </c>
      <c r="F45" s="70"/>
      <c r="G45" s="70" t="s">
        <v>239</v>
      </c>
      <c r="H45" s="77">
        <v>19</v>
      </c>
      <c r="I45" s="78">
        <v>2</v>
      </c>
      <c r="K45" s="44"/>
      <c r="L45" s="44"/>
      <c r="M45" s="44"/>
      <c r="N45" s="44"/>
      <c r="O45" s="44"/>
      <c r="P45" s="44"/>
      <c r="Q45" s="44"/>
      <c r="R45" s="44"/>
    </row>
    <row r="46" spans="1:18" s="43" customFormat="1" ht="11.25">
      <c r="A46" s="70" t="s">
        <v>107</v>
      </c>
      <c r="B46" s="76" t="s">
        <v>240</v>
      </c>
      <c r="C46" s="76" t="s">
        <v>241</v>
      </c>
      <c r="D46" s="72">
        <v>44355</v>
      </c>
      <c r="E46" s="70" t="s">
        <v>242</v>
      </c>
      <c r="F46" s="70"/>
      <c r="G46" s="70" t="s">
        <v>243</v>
      </c>
      <c r="H46" s="77">
        <v>230</v>
      </c>
      <c r="I46" s="78">
        <v>2</v>
      </c>
      <c r="K46" s="44"/>
      <c r="L46" s="44"/>
      <c r="M46" s="44"/>
      <c r="N46" s="44"/>
      <c r="O46" s="44"/>
      <c r="P46" s="44"/>
      <c r="Q46" s="44"/>
      <c r="R46" s="44"/>
    </row>
    <row r="47" spans="1:18" s="43" customFormat="1" ht="11.25">
      <c r="A47" s="70" t="s">
        <v>107</v>
      </c>
      <c r="B47" s="76" t="s">
        <v>244</v>
      </c>
      <c r="C47" s="76" t="s">
        <v>245</v>
      </c>
      <c r="D47" s="72">
        <v>44356</v>
      </c>
      <c r="E47" s="70" t="s">
        <v>246</v>
      </c>
      <c r="F47" s="70"/>
      <c r="G47" s="70" t="s">
        <v>247</v>
      </c>
      <c r="H47" s="77">
        <v>175</v>
      </c>
      <c r="I47" s="78">
        <v>2</v>
      </c>
      <c r="K47" s="44"/>
      <c r="L47" s="44"/>
      <c r="M47" s="44"/>
      <c r="N47" s="44"/>
      <c r="O47" s="44"/>
      <c r="P47" s="44"/>
      <c r="Q47" s="44"/>
      <c r="R47" s="44"/>
    </row>
    <row r="48" spans="1:18" s="43" customFormat="1" ht="11.25">
      <c r="A48" s="70" t="s">
        <v>107</v>
      </c>
      <c r="B48" s="76" t="s">
        <v>248</v>
      </c>
      <c r="C48" s="76">
        <v>369963</v>
      </c>
      <c r="D48" s="72">
        <v>44357</v>
      </c>
      <c r="E48" s="70" t="s">
        <v>249</v>
      </c>
      <c r="F48" s="70"/>
      <c r="G48" s="70" t="s">
        <v>250</v>
      </c>
      <c r="H48" s="77"/>
      <c r="I48" s="78">
        <v>1</v>
      </c>
      <c r="K48" s="44"/>
      <c r="L48" s="44"/>
      <c r="M48" s="44"/>
      <c r="N48" s="44"/>
      <c r="O48" s="44"/>
      <c r="P48" s="44"/>
      <c r="Q48" s="44"/>
      <c r="R48" s="44"/>
    </row>
    <row r="49" spans="1:18" s="43" customFormat="1" ht="84.75">
      <c r="A49" s="70" t="s">
        <v>251</v>
      </c>
      <c r="B49" s="76"/>
      <c r="C49" s="76"/>
      <c r="D49" s="72">
        <v>44358</v>
      </c>
      <c r="E49" s="70" t="s">
        <v>252</v>
      </c>
      <c r="F49" s="70"/>
      <c r="G49" s="70"/>
      <c r="H49" s="77"/>
      <c r="I49" s="78">
        <v>10</v>
      </c>
      <c r="K49" s="44"/>
      <c r="L49" s="44"/>
      <c r="M49" s="44"/>
      <c r="N49" s="44"/>
      <c r="O49" s="44"/>
      <c r="P49" s="44"/>
      <c r="Q49" s="44"/>
      <c r="R49" s="44"/>
    </row>
    <row r="50" spans="1:18" s="43" customFormat="1" ht="11.25">
      <c r="A50" s="70" t="s">
        <v>251</v>
      </c>
      <c r="B50" s="76" t="s">
        <v>253</v>
      </c>
      <c r="C50" s="76">
        <v>20200136</v>
      </c>
      <c r="D50" s="72">
        <v>44359</v>
      </c>
      <c r="E50" s="70" t="s">
        <v>254</v>
      </c>
      <c r="F50" s="70"/>
      <c r="G50" s="70" t="s">
        <v>255</v>
      </c>
      <c r="H50" s="77">
        <v>360</v>
      </c>
      <c r="I50" s="78">
        <v>10</v>
      </c>
      <c r="K50" s="44"/>
      <c r="L50" s="44"/>
      <c r="M50" s="44"/>
      <c r="N50" s="44"/>
      <c r="O50" s="44"/>
      <c r="P50" s="44"/>
      <c r="Q50" s="44"/>
      <c r="R50" s="44"/>
    </row>
    <row r="51" spans="1:18" s="43" customFormat="1" ht="11.25">
      <c r="A51" s="70" t="s">
        <v>251</v>
      </c>
      <c r="B51" s="76" t="s">
        <v>256</v>
      </c>
      <c r="C51" s="76" t="s">
        <v>190</v>
      </c>
      <c r="D51" s="72">
        <v>44360</v>
      </c>
      <c r="E51" s="70" t="s">
        <v>257</v>
      </c>
      <c r="F51" s="70"/>
      <c r="G51" s="70" t="s">
        <v>192</v>
      </c>
      <c r="H51" s="77">
        <v>500</v>
      </c>
      <c r="I51" s="78">
        <v>10</v>
      </c>
      <c r="K51" s="44"/>
      <c r="L51" s="44"/>
      <c r="M51" s="44"/>
      <c r="N51" s="44"/>
      <c r="O51" s="44"/>
      <c r="P51" s="44"/>
      <c r="Q51" s="44"/>
      <c r="R51" s="44"/>
    </row>
    <row r="52" spans="1:18" s="43" customFormat="1" ht="11.25">
      <c r="A52" s="70" t="s">
        <v>251</v>
      </c>
      <c r="B52" s="84">
        <v>44409</v>
      </c>
      <c r="C52" s="76" t="s">
        <v>258</v>
      </c>
      <c r="D52" s="72">
        <v>44361</v>
      </c>
      <c r="E52" s="70" t="s">
        <v>259</v>
      </c>
      <c r="F52" s="70"/>
      <c r="G52" s="70" t="s">
        <v>260</v>
      </c>
      <c r="H52" s="77">
        <v>20</v>
      </c>
      <c r="I52" s="78">
        <v>10</v>
      </c>
      <c r="K52" s="44"/>
      <c r="L52" s="44"/>
      <c r="M52" s="44"/>
      <c r="N52" s="44"/>
      <c r="O52" s="44"/>
      <c r="P52" s="44"/>
      <c r="Q52" s="44"/>
      <c r="R52" s="44"/>
    </row>
    <row r="53" spans="1:18" s="43" customFormat="1" ht="11.25">
      <c r="A53" s="70" t="s">
        <v>251</v>
      </c>
      <c r="B53" s="76" t="s">
        <v>261</v>
      </c>
      <c r="C53" s="76" t="s">
        <v>262</v>
      </c>
      <c r="D53" s="72">
        <v>44362</v>
      </c>
      <c r="E53" s="70" t="s">
        <v>263</v>
      </c>
      <c r="F53" s="70"/>
      <c r="G53" s="70" t="s">
        <v>264</v>
      </c>
      <c r="H53" s="77">
        <v>25</v>
      </c>
      <c r="I53" s="78">
        <v>10</v>
      </c>
      <c r="K53" s="44"/>
      <c r="L53" s="44"/>
      <c r="M53" s="44"/>
      <c r="N53" s="44"/>
      <c r="O53" s="44"/>
      <c r="P53" s="44"/>
      <c r="Q53" s="44"/>
      <c r="R53" s="44"/>
    </row>
    <row r="54" spans="1:18" s="43" customFormat="1" ht="21.75">
      <c r="A54" s="70" t="s">
        <v>265</v>
      </c>
      <c r="B54" s="84">
        <v>44440</v>
      </c>
      <c r="C54" s="76" t="s">
        <v>266</v>
      </c>
      <c r="D54" s="72">
        <v>44363</v>
      </c>
      <c r="E54" s="70" t="s">
        <v>267</v>
      </c>
      <c r="F54" s="70"/>
      <c r="G54" s="70" t="s">
        <v>268</v>
      </c>
      <c r="H54" s="77">
        <v>20000</v>
      </c>
      <c r="I54" s="78">
        <v>5</v>
      </c>
      <c r="K54" s="44"/>
      <c r="L54" s="44"/>
      <c r="M54" s="44"/>
      <c r="N54" s="44"/>
      <c r="O54" s="44"/>
      <c r="P54" s="44"/>
      <c r="Q54" s="44"/>
      <c r="R54" s="44"/>
    </row>
    <row r="55" spans="1:18" s="43" customFormat="1" ht="42.75">
      <c r="A55" s="70" t="s">
        <v>269</v>
      </c>
      <c r="B55" s="76" t="s">
        <v>270</v>
      </c>
      <c r="C55" s="76" t="s">
        <v>271</v>
      </c>
      <c r="D55" s="72">
        <v>44364</v>
      </c>
      <c r="E55" s="70" t="s">
        <v>272</v>
      </c>
      <c r="F55" s="70"/>
      <c r="G55" s="70" t="s">
        <v>273</v>
      </c>
      <c r="H55" s="77">
        <v>30000</v>
      </c>
      <c r="I55" s="78">
        <v>5</v>
      </c>
      <c r="K55" s="44"/>
      <c r="L55" s="44"/>
      <c r="M55" s="44"/>
      <c r="N55" s="44"/>
      <c r="O55" s="44"/>
      <c r="P55" s="44"/>
      <c r="Q55" s="44"/>
      <c r="R55" s="44"/>
    </row>
    <row r="56" spans="1:18" s="43" customFormat="1" ht="116.25">
      <c r="A56" s="70" t="s">
        <v>274</v>
      </c>
      <c r="B56" s="76"/>
      <c r="C56" s="76"/>
      <c r="D56" s="72">
        <v>44365</v>
      </c>
      <c r="E56" s="70" t="s">
        <v>275</v>
      </c>
      <c r="F56" s="70"/>
      <c r="G56" s="70" t="s">
        <v>75</v>
      </c>
      <c r="H56" s="77"/>
      <c r="I56" s="78"/>
      <c r="K56" s="44"/>
      <c r="L56" s="44"/>
      <c r="M56" s="44"/>
      <c r="N56" s="44"/>
      <c r="O56" s="44"/>
      <c r="P56" s="44"/>
      <c r="Q56" s="44"/>
      <c r="R56" s="44"/>
    </row>
    <row r="57" spans="1:18" s="43" customFormat="1" ht="21.75">
      <c r="A57" s="70" t="s">
        <v>107</v>
      </c>
      <c r="B57" s="76" t="s">
        <v>276</v>
      </c>
      <c r="C57" s="76" t="s">
        <v>277</v>
      </c>
      <c r="D57" s="72">
        <v>44366</v>
      </c>
      <c r="E57" s="70" t="s">
        <v>278</v>
      </c>
      <c r="F57" s="70"/>
      <c r="G57" s="70" t="s">
        <v>279</v>
      </c>
      <c r="H57" s="77">
        <v>123</v>
      </c>
      <c r="I57" s="78">
        <v>2</v>
      </c>
      <c r="K57" s="44"/>
      <c r="L57" s="44"/>
      <c r="M57" s="44"/>
      <c r="N57" s="44"/>
      <c r="O57" s="44"/>
      <c r="P57" s="44"/>
      <c r="Q57" s="44"/>
      <c r="R57" s="44"/>
    </row>
    <row r="58" spans="1:18" s="43" customFormat="1" ht="21.75">
      <c r="A58" s="70" t="s">
        <v>107</v>
      </c>
      <c r="B58" s="76" t="s">
        <v>280</v>
      </c>
      <c r="C58" s="76" t="s">
        <v>281</v>
      </c>
      <c r="D58" s="72">
        <v>44367</v>
      </c>
      <c r="E58" s="70" t="s">
        <v>282</v>
      </c>
      <c r="F58" s="70"/>
      <c r="G58" s="70" t="s">
        <v>283</v>
      </c>
      <c r="H58" s="77">
        <v>1600</v>
      </c>
      <c r="I58" s="78">
        <v>2</v>
      </c>
      <c r="K58" s="44"/>
      <c r="L58" s="44"/>
      <c r="M58" s="44"/>
      <c r="N58" s="44"/>
      <c r="O58" s="44"/>
      <c r="P58" s="44"/>
      <c r="Q58" s="44"/>
      <c r="R58" s="44"/>
    </row>
    <row r="59" spans="1:18" s="43" customFormat="1" ht="11.25">
      <c r="A59" s="70" t="s">
        <v>107</v>
      </c>
      <c r="B59" s="76"/>
      <c r="C59" s="76"/>
      <c r="D59" s="72">
        <v>44368</v>
      </c>
      <c r="E59" s="70" t="s">
        <v>166</v>
      </c>
      <c r="F59" s="70"/>
      <c r="G59" s="70"/>
      <c r="H59" s="77"/>
      <c r="I59" s="78">
        <v>2</v>
      </c>
      <c r="K59" s="44"/>
      <c r="L59" s="44"/>
      <c r="M59" s="44"/>
      <c r="N59" s="44"/>
      <c r="O59" s="44"/>
      <c r="P59" s="44"/>
      <c r="Q59" s="44"/>
      <c r="R59" s="44"/>
    </row>
    <row r="60" spans="1:18" s="43" customFormat="1" ht="11.25">
      <c r="A60" s="70" t="s">
        <v>107</v>
      </c>
      <c r="B60" s="76" t="s">
        <v>284</v>
      </c>
      <c r="C60" s="76" t="s">
        <v>285</v>
      </c>
      <c r="D60" s="72">
        <v>44369</v>
      </c>
      <c r="E60" s="70" t="s">
        <v>286</v>
      </c>
      <c r="F60" s="70"/>
      <c r="G60" s="70" t="s">
        <v>287</v>
      </c>
      <c r="H60" s="77">
        <v>21.36</v>
      </c>
      <c r="I60" s="78">
        <v>2</v>
      </c>
      <c r="K60" s="44"/>
      <c r="L60" s="44"/>
      <c r="M60" s="44"/>
      <c r="N60" s="44"/>
      <c r="O60" s="44"/>
      <c r="P60" s="44"/>
      <c r="Q60" s="44"/>
      <c r="R60" s="44"/>
    </row>
    <row r="61" spans="1:18" s="43" customFormat="1" ht="11.25">
      <c r="A61" s="70" t="s">
        <v>107</v>
      </c>
      <c r="B61" s="76" t="s">
        <v>288</v>
      </c>
      <c r="C61" s="76" t="s">
        <v>289</v>
      </c>
      <c r="D61" s="72">
        <v>44370</v>
      </c>
      <c r="E61" s="70" t="s">
        <v>290</v>
      </c>
      <c r="F61" s="70"/>
      <c r="G61" s="70" t="s">
        <v>291</v>
      </c>
      <c r="H61" s="77">
        <v>20</v>
      </c>
      <c r="I61" s="78">
        <v>2</v>
      </c>
      <c r="K61" s="44"/>
      <c r="L61" s="44"/>
      <c r="M61" s="44"/>
      <c r="N61" s="44"/>
      <c r="O61" s="44"/>
      <c r="P61" s="44"/>
      <c r="Q61" s="44"/>
      <c r="R61" s="44"/>
    </row>
    <row r="62" spans="1:18" s="43" customFormat="1" ht="11.25">
      <c r="A62" s="70" t="s">
        <v>107</v>
      </c>
      <c r="B62" s="76" t="s">
        <v>292</v>
      </c>
      <c r="C62" s="76" t="s">
        <v>293</v>
      </c>
      <c r="D62" s="72">
        <v>44371</v>
      </c>
      <c r="E62" s="70" t="s">
        <v>294</v>
      </c>
      <c r="F62" s="70"/>
      <c r="G62" s="70" t="s">
        <v>295</v>
      </c>
      <c r="H62" s="77">
        <v>200</v>
      </c>
      <c r="I62" s="78">
        <v>2</v>
      </c>
      <c r="K62" s="44"/>
      <c r="L62" s="44"/>
      <c r="M62" s="44"/>
      <c r="N62" s="44"/>
      <c r="O62" s="44"/>
      <c r="P62" s="44"/>
      <c r="Q62" s="44"/>
      <c r="R62" s="44"/>
    </row>
    <row r="63" spans="1:18" s="43" customFormat="1" ht="21.75">
      <c r="A63" s="70" t="s">
        <v>107</v>
      </c>
      <c r="B63" s="76" t="s">
        <v>296</v>
      </c>
      <c r="C63" s="76" t="s">
        <v>297</v>
      </c>
      <c r="D63" s="72">
        <v>44372</v>
      </c>
      <c r="E63" s="70" t="s">
        <v>298</v>
      </c>
      <c r="F63" s="70"/>
      <c r="G63" s="70" t="s">
        <v>299</v>
      </c>
      <c r="H63" s="77">
        <v>201.5</v>
      </c>
      <c r="I63" s="78">
        <v>2</v>
      </c>
      <c r="K63" s="44"/>
      <c r="L63" s="44"/>
      <c r="M63" s="44"/>
      <c r="N63" s="44"/>
      <c r="O63" s="44"/>
      <c r="P63" s="44"/>
      <c r="Q63" s="44"/>
      <c r="R63" s="44"/>
    </row>
    <row r="64" spans="1:18" s="43" customFormat="1" ht="21.75">
      <c r="A64" s="70" t="s">
        <v>107</v>
      </c>
      <c r="B64" s="76" t="s">
        <v>300</v>
      </c>
      <c r="C64" s="76" t="s">
        <v>301</v>
      </c>
      <c r="D64" s="72">
        <v>44373</v>
      </c>
      <c r="E64" s="70" t="s">
        <v>302</v>
      </c>
      <c r="F64" s="70"/>
      <c r="G64" s="70" t="s">
        <v>303</v>
      </c>
      <c r="H64" s="77">
        <v>1010</v>
      </c>
      <c r="I64" s="78">
        <v>2</v>
      </c>
      <c r="K64" s="44"/>
      <c r="L64" s="44"/>
      <c r="M64" s="44"/>
      <c r="N64" s="44"/>
      <c r="O64" s="44"/>
      <c r="P64" s="44"/>
      <c r="Q64" s="44"/>
      <c r="R64" s="44"/>
    </row>
    <row r="65" spans="1:18" s="43" customFormat="1" ht="42.75">
      <c r="A65" s="70" t="s">
        <v>107</v>
      </c>
      <c r="B65" s="76" t="s">
        <v>304</v>
      </c>
      <c r="C65" s="76" t="s">
        <v>229</v>
      </c>
      <c r="D65" s="72">
        <v>44374</v>
      </c>
      <c r="E65" s="70" t="s">
        <v>305</v>
      </c>
      <c r="F65" s="70"/>
      <c r="G65" s="70" t="s">
        <v>306</v>
      </c>
      <c r="H65" s="77">
        <v>1330</v>
      </c>
      <c r="I65" s="78">
        <v>2</v>
      </c>
      <c r="K65" s="44"/>
      <c r="L65" s="44"/>
      <c r="M65" s="44"/>
      <c r="N65" s="44"/>
      <c r="O65" s="44"/>
      <c r="P65" s="44"/>
      <c r="Q65" s="44"/>
      <c r="R65" s="44"/>
    </row>
    <row r="66" spans="1:18" s="43" customFormat="1" ht="21.75">
      <c r="A66" s="70" t="s">
        <v>307</v>
      </c>
      <c r="B66" s="84">
        <v>44531</v>
      </c>
      <c r="C66" s="76" t="s">
        <v>308</v>
      </c>
      <c r="D66" s="72">
        <v>44375</v>
      </c>
      <c r="E66" s="70" t="s">
        <v>309</v>
      </c>
      <c r="F66" s="70"/>
      <c r="G66" s="70" t="s">
        <v>310</v>
      </c>
      <c r="H66" s="77">
        <v>1000</v>
      </c>
      <c r="I66" s="78">
        <v>10</v>
      </c>
      <c r="K66" s="44"/>
      <c r="L66" s="44"/>
      <c r="M66" s="44"/>
      <c r="N66" s="44"/>
      <c r="O66" s="44"/>
      <c r="P66" s="44"/>
      <c r="Q66" s="44"/>
      <c r="R66" s="44"/>
    </row>
    <row r="67" spans="1:18" s="43" customFormat="1" ht="21.75">
      <c r="A67" s="70" t="s">
        <v>311</v>
      </c>
      <c r="B67" s="76" t="s">
        <v>312</v>
      </c>
      <c r="C67" s="76" t="s">
        <v>313</v>
      </c>
      <c r="D67" s="72">
        <v>44376</v>
      </c>
      <c r="E67" s="70" t="s">
        <v>314</v>
      </c>
      <c r="F67" s="70"/>
      <c r="G67" s="70" t="s">
        <v>315</v>
      </c>
      <c r="H67" s="77">
        <v>200</v>
      </c>
      <c r="I67" s="78">
        <v>10</v>
      </c>
      <c r="K67" s="44"/>
      <c r="L67" s="44"/>
      <c r="M67" s="44"/>
      <c r="N67" s="44"/>
      <c r="O67" s="44"/>
      <c r="P67" s="44"/>
      <c r="Q67" s="44"/>
      <c r="R67" s="44"/>
    </row>
    <row r="68" spans="1:18" s="43" customFormat="1" ht="74.25">
      <c r="A68" s="70" t="s">
        <v>316</v>
      </c>
      <c r="B68" s="76"/>
      <c r="C68" s="76"/>
      <c r="D68" s="72">
        <v>44377</v>
      </c>
      <c r="E68" s="70" t="s">
        <v>317</v>
      </c>
      <c r="F68" s="70"/>
      <c r="G68" s="70"/>
      <c r="H68" s="77"/>
      <c r="I68" s="78">
        <v>10</v>
      </c>
      <c r="K68" s="44"/>
      <c r="L68" s="44"/>
      <c r="M68" s="44"/>
      <c r="N68" s="44"/>
      <c r="O68" s="44"/>
      <c r="P68" s="44"/>
      <c r="Q68" s="44"/>
      <c r="R68" s="44"/>
    </row>
    <row r="69" spans="1:18" s="43" customFormat="1" ht="11.25">
      <c r="A69" s="70" t="s">
        <v>316</v>
      </c>
      <c r="B69" s="76" t="s">
        <v>318</v>
      </c>
      <c r="C69" s="76" t="s">
        <v>229</v>
      </c>
      <c r="D69" s="72">
        <v>44378</v>
      </c>
      <c r="E69" s="70" t="s">
        <v>319</v>
      </c>
      <c r="F69" s="70"/>
      <c r="G69" s="70" t="s">
        <v>320</v>
      </c>
      <c r="H69" s="77">
        <v>147.35</v>
      </c>
      <c r="I69" s="78">
        <v>10</v>
      </c>
      <c r="K69" s="44"/>
      <c r="L69" s="44"/>
      <c r="M69" s="44"/>
      <c r="N69" s="44"/>
      <c r="O69" s="44"/>
      <c r="P69" s="44"/>
      <c r="Q69" s="44"/>
      <c r="R69" s="44"/>
    </row>
    <row r="70" spans="1:18" s="43" customFormat="1" ht="42.75">
      <c r="A70" s="70" t="s">
        <v>316</v>
      </c>
      <c r="B70" s="76" t="s">
        <v>321</v>
      </c>
      <c r="C70" s="76" t="s">
        <v>322</v>
      </c>
      <c r="D70" s="72">
        <v>44379</v>
      </c>
      <c r="E70" s="70" t="s">
        <v>323</v>
      </c>
      <c r="F70" s="70"/>
      <c r="G70" s="70" t="s">
        <v>324</v>
      </c>
      <c r="H70" s="77">
        <v>2500</v>
      </c>
      <c r="I70" s="78">
        <v>10</v>
      </c>
      <c r="K70" s="44"/>
      <c r="L70" s="44"/>
      <c r="M70" s="44"/>
      <c r="N70" s="44"/>
      <c r="O70" s="44"/>
      <c r="P70" s="44"/>
      <c r="Q70" s="44"/>
      <c r="R70" s="44"/>
    </row>
    <row r="71" spans="1:18" s="43" customFormat="1" ht="11.25">
      <c r="A71" s="70" t="s">
        <v>316</v>
      </c>
      <c r="B71" s="76" t="s">
        <v>325</v>
      </c>
      <c r="C71" s="76" t="s">
        <v>206</v>
      </c>
      <c r="D71" s="72">
        <v>44380</v>
      </c>
      <c r="E71" s="70" t="s">
        <v>326</v>
      </c>
      <c r="F71" s="70"/>
      <c r="G71" s="70" t="s">
        <v>327</v>
      </c>
      <c r="H71" s="77">
        <v>1200</v>
      </c>
      <c r="I71" s="78">
        <v>10</v>
      </c>
      <c r="K71" s="44"/>
      <c r="L71" s="44"/>
      <c r="M71" s="44"/>
      <c r="N71" s="44"/>
      <c r="O71" s="44"/>
      <c r="P71" s="44"/>
      <c r="Q71" s="44"/>
      <c r="R71" s="44"/>
    </row>
    <row r="72" spans="1:18" s="43" customFormat="1" ht="42.75">
      <c r="A72" s="70" t="s">
        <v>316</v>
      </c>
      <c r="B72" s="76" t="s">
        <v>328</v>
      </c>
      <c r="C72" s="76" t="s">
        <v>329</v>
      </c>
      <c r="D72" s="72">
        <v>44381</v>
      </c>
      <c r="E72" s="70" t="s">
        <v>330</v>
      </c>
      <c r="F72" s="70"/>
      <c r="G72" s="70" t="s">
        <v>331</v>
      </c>
      <c r="H72" s="77">
        <v>350</v>
      </c>
      <c r="I72" s="78">
        <v>10</v>
      </c>
      <c r="K72" s="44"/>
      <c r="L72" s="44"/>
      <c r="M72" s="44"/>
      <c r="N72" s="44"/>
      <c r="O72" s="44"/>
      <c r="P72" s="44"/>
      <c r="Q72" s="44"/>
      <c r="R72" s="44"/>
    </row>
    <row r="73" spans="1:18" s="43" customFormat="1" ht="74.25">
      <c r="A73" s="70" t="s">
        <v>316</v>
      </c>
      <c r="B73" s="76"/>
      <c r="C73" s="76"/>
      <c r="D73" s="72">
        <v>44382</v>
      </c>
      <c r="E73" s="70" t="s">
        <v>332</v>
      </c>
      <c r="F73" s="70"/>
      <c r="G73" s="70"/>
      <c r="H73" s="77"/>
      <c r="I73" s="78">
        <v>10</v>
      </c>
      <c r="K73" s="44"/>
      <c r="L73" s="44"/>
      <c r="M73" s="44"/>
      <c r="N73" s="44"/>
      <c r="O73" s="44"/>
      <c r="P73" s="44"/>
      <c r="Q73" s="44"/>
      <c r="R73" s="44"/>
    </row>
    <row r="74" spans="1:18" s="43" customFormat="1" ht="21.75">
      <c r="A74" s="70" t="s">
        <v>316</v>
      </c>
      <c r="B74" s="76" t="s">
        <v>333</v>
      </c>
      <c r="C74" s="76" t="s">
        <v>334</v>
      </c>
      <c r="D74" s="72">
        <v>44383</v>
      </c>
      <c r="E74" s="70" t="s">
        <v>335</v>
      </c>
      <c r="F74" s="70"/>
      <c r="G74" s="70" t="s">
        <v>336</v>
      </c>
      <c r="H74" s="77"/>
      <c r="I74" s="78">
        <v>10</v>
      </c>
      <c r="K74" s="44"/>
      <c r="L74" s="44"/>
      <c r="M74" s="44"/>
      <c r="N74" s="44"/>
      <c r="O74" s="44"/>
      <c r="P74" s="44"/>
      <c r="Q74" s="44"/>
      <c r="R74" s="44"/>
    </row>
    <row r="75" spans="1:18" s="43" customFormat="1" ht="11.25">
      <c r="A75" s="70" t="s">
        <v>316</v>
      </c>
      <c r="B75" s="76" t="s">
        <v>337</v>
      </c>
      <c r="C75" s="76" t="s">
        <v>338</v>
      </c>
      <c r="D75" s="72">
        <v>44384</v>
      </c>
      <c r="E75" s="70" t="s">
        <v>339</v>
      </c>
      <c r="F75" s="70"/>
      <c r="G75" s="70" t="s">
        <v>340</v>
      </c>
      <c r="H75" s="77"/>
      <c r="I75" s="78">
        <v>10</v>
      </c>
      <c r="K75" s="44"/>
      <c r="L75" s="44"/>
      <c r="M75" s="44"/>
      <c r="N75" s="44"/>
      <c r="O75" s="44"/>
      <c r="P75" s="44"/>
      <c r="Q75" s="44"/>
      <c r="R75" s="44"/>
    </row>
    <row r="76" spans="1:18" s="43" customFormat="1" ht="32.25">
      <c r="A76" s="70" t="s">
        <v>341</v>
      </c>
      <c r="B76" s="76" t="s">
        <v>342</v>
      </c>
      <c r="C76" s="76" t="s">
        <v>343</v>
      </c>
      <c r="D76" s="72">
        <v>44385</v>
      </c>
      <c r="E76" s="70" t="s">
        <v>344</v>
      </c>
      <c r="F76" s="70"/>
      <c r="G76" s="70" t="s">
        <v>345</v>
      </c>
      <c r="H76" s="77">
        <v>10</v>
      </c>
      <c r="I76" s="78">
        <v>10</v>
      </c>
      <c r="K76" s="44"/>
      <c r="L76" s="44"/>
      <c r="M76" s="44"/>
      <c r="N76" s="44"/>
      <c r="O76" s="44"/>
      <c r="P76" s="44"/>
      <c r="Q76" s="44"/>
      <c r="R76" s="44"/>
    </row>
    <row r="77" spans="1:18" s="43" customFormat="1" ht="10.5">
      <c r="A77" s="70"/>
      <c r="B77" s="76"/>
      <c r="C77" s="76"/>
      <c r="D77" s="72"/>
      <c r="E77" s="70"/>
      <c r="F77" s="70"/>
      <c r="G77" s="70"/>
      <c r="H77" s="77"/>
      <c r="I77" s="42"/>
      <c r="K77" s="44"/>
      <c r="L77" s="44"/>
      <c r="M77" s="44"/>
      <c r="N77" s="44"/>
      <c r="O77" s="44"/>
      <c r="P77" s="44"/>
      <c r="Q77" s="44"/>
      <c r="R77" s="44"/>
    </row>
    <row r="78" spans="1:18" s="43" customFormat="1" ht="10.5">
      <c r="A78" s="70"/>
      <c r="B78" s="76"/>
      <c r="C78" s="76"/>
      <c r="D78" s="72"/>
      <c r="E78" s="70"/>
      <c r="F78" s="70"/>
      <c r="G78" s="70"/>
      <c r="H78" s="77"/>
      <c r="I78" s="42"/>
      <c r="K78" s="44"/>
      <c r="L78" s="44"/>
      <c r="M78" s="44"/>
      <c r="N78" s="44"/>
      <c r="O78" s="44"/>
      <c r="P78" s="44"/>
      <c r="Q78" s="44"/>
      <c r="R78" s="44"/>
    </row>
    <row r="79" spans="1:18" s="43" customFormat="1" ht="10.5">
      <c r="A79" s="70"/>
      <c r="B79" s="76"/>
      <c r="C79" s="76"/>
      <c r="D79" s="72"/>
      <c r="E79" s="70"/>
      <c r="F79" s="70"/>
      <c r="G79" s="70"/>
      <c r="H79" s="77"/>
      <c r="I79" s="42"/>
      <c r="K79" s="44"/>
      <c r="L79" s="44"/>
      <c r="M79" s="44"/>
      <c r="N79" s="44"/>
      <c r="O79" s="44"/>
      <c r="P79" s="44"/>
      <c r="Q79" s="44"/>
      <c r="R79" s="44"/>
    </row>
    <row r="80" spans="1:18" s="43" customFormat="1" ht="10.5">
      <c r="A80" s="70"/>
      <c r="B80" s="76"/>
      <c r="C80" s="76"/>
      <c r="D80" s="72"/>
      <c r="E80" s="70"/>
      <c r="F80" s="70"/>
      <c r="G80" s="70"/>
      <c r="H80" s="77"/>
      <c r="I80" s="42"/>
      <c r="K80" s="44"/>
      <c r="L80" s="44"/>
      <c r="M80" s="44"/>
      <c r="N80" s="44"/>
      <c r="O80" s="44"/>
      <c r="P80" s="44"/>
      <c r="Q80" s="44"/>
      <c r="R80" s="44"/>
    </row>
    <row r="81" spans="1:18" s="43" customFormat="1" ht="10.5">
      <c r="A81" s="70"/>
      <c r="B81" s="76"/>
      <c r="C81" s="76"/>
      <c r="D81" s="72"/>
      <c r="E81" s="70"/>
      <c r="F81" s="70"/>
      <c r="G81" s="70"/>
      <c r="H81" s="77"/>
      <c r="I81" s="42"/>
      <c r="K81" s="44"/>
      <c r="L81" s="44"/>
      <c r="M81" s="44"/>
      <c r="N81" s="44"/>
      <c r="O81" s="44"/>
      <c r="P81" s="44"/>
      <c r="Q81" s="44"/>
      <c r="R81" s="44"/>
    </row>
    <row r="82" spans="1:18" s="43" customFormat="1" ht="10.5">
      <c r="A82" s="70"/>
      <c r="B82" s="76"/>
      <c r="C82" s="76"/>
      <c r="D82" s="72"/>
      <c r="E82" s="70"/>
      <c r="F82" s="70"/>
      <c r="G82" s="70"/>
      <c r="H82" s="77"/>
      <c r="I82" s="42"/>
      <c r="K82" s="44"/>
      <c r="L82" s="44"/>
      <c r="M82" s="44"/>
      <c r="N82" s="44"/>
      <c r="O82" s="44"/>
      <c r="P82" s="44"/>
      <c r="Q82" s="44"/>
      <c r="R82" s="44"/>
    </row>
    <row r="83" spans="1:18" s="43" customFormat="1" ht="10.5">
      <c r="A83" s="70"/>
      <c r="B83" s="76"/>
      <c r="C83" s="76"/>
      <c r="D83" s="72"/>
      <c r="E83" s="70"/>
      <c r="F83" s="70"/>
      <c r="G83" s="70"/>
      <c r="H83" s="77"/>
      <c r="I83" s="42"/>
      <c r="K83" s="44"/>
      <c r="L83" s="44"/>
      <c r="M83" s="44"/>
      <c r="N83" s="44"/>
      <c r="O83" s="44"/>
      <c r="P83" s="44"/>
      <c r="Q83" s="44"/>
      <c r="R83" s="44"/>
    </row>
    <row r="84" spans="1:18" s="43" customFormat="1" ht="10.5">
      <c r="A84" s="70"/>
      <c r="B84" s="76"/>
      <c r="C84" s="76"/>
      <c r="D84" s="72"/>
      <c r="E84" s="70"/>
      <c r="F84" s="70"/>
      <c r="G84" s="70"/>
      <c r="H84" s="77"/>
      <c r="I84" s="42"/>
      <c r="K84" s="44"/>
      <c r="L84" s="44"/>
      <c r="M84" s="44"/>
      <c r="N84" s="44"/>
      <c r="O84" s="44"/>
      <c r="P84" s="44"/>
      <c r="Q84" s="44"/>
      <c r="R84" s="44"/>
    </row>
    <row r="85" spans="1:18" s="43" customFormat="1" ht="10.5">
      <c r="A85" s="70"/>
      <c r="B85" s="76"/>
      <c r="C85" s="76"/>
      <c r="D85" s="72"/>
      <c r="E85" s="70"/>
      <c r="F85" s="70"/>
      <c r="G85" s="70"/>
      <c r="H85" s="77"/>
      <c r="I85" s="42"/>
      <c r="K85" s="44"/>
      <c r="L85" s="44"/>
      <c r="M85" s="44"/>
      <c r="N85" s="44"/>
      <c r="O85" s="44"/>
      <c r="P85" s="44"/>
      <c r="Q85" s="44"/>
      <c r="R85" s="44"/>
    </row>
    <row r="86" spans="1:18" s="43" customFormat="1" ht="10.5">
      <c r="A86" s="70"/>
      <c r="B86" s="76"/>
      <c r="C86" s="76"/>
      <c r="D86" s="72"/>
      <c r="E86" s="70"/>
      <c r="F86" s="70"/>
      <c r="G86" s="70"/>
      <c r="H86" s="77"/>
      <c r="I86" s="42"/>
      <c r="K86" s="44"/>
      <c r="L86" s="44"/>
      <c r="M86" s="44"/>
      <c r="N86" s="44"/>
      <c r="O86" s="44"/>
      <c r="P86" s="44"/>
      <c r="Q86" s="44"/>
      <c r="R86" s="44"/>
    </row>
    <row r="87" spans="1:18" s="43" customFormat="1" ht="10.5">
      <c r="A87" s="70"/>
      <c r="B87" s="76"/>
      <c r="C87" s="76"/>
      <c r="D87" s="72"/>
      <c r="E87" s="70"/>
      <c r="F87" s="70"/>
      <c r="G87" s="70"/>
      <c r="H87" s="77"/>
      <c r="I87" s="42"/>
      <c r="K87" s="44"/>
      <c r="L87" s="44"/>
      <c r="M87" s="44"/>
      <c r="N87" s="44"/>
      <c r="O87" s="44"/>
      <c r="P87" s="44"/>
      <c r="Q87" s="44"/>
      <c r="R87" s="44"/>
    </row>
    <row r="88" spans="1:18" s="43" customFormat="1" ht="10.5">
      <c r="A88" s="70"/>
      <c r="B88" s="76"/>
      <c r="C88" s="76"/>
      <c r="D88" s="72"/>
      <c r="E88" s="70"/>
      <c r="F88" s="70"/>
      <c r="G88" s="70"/>
      <c r="H88" s="77"/>
      <c r="I88" s="42"/>
      <c r="K88" s="44"/>
      <c r="L88" s="44"/>
      <c r="M88" s="44"/>
      <c r="N88" s="44"/>
      <c r="O88" s="44"/>
      <c r="P88" s="44"/>
      <c r="Q88" s="44"/>
      <c r="R88" s="44"/>
    </row>
    <row r="89" spans="1:18" s="43" customFormat="1" ht="10.5">
      <c r="A89" s="70"/>
      <c r="B89" s="76"/>
      <c r="C89" s="76"/>
      <c r="D89" s="72"/>
      <c r="E89" s="70"/>
      <c r="F89" s="70"/>
      <c r="G89" s="70"/>
      <c r="H89" s="77"/>
      <c r="I89" s="42"/>
      <c r="K89" s="44"/>
      <c r="L89" s="44"/>
      <c r="M89" s="44"/>
      <c r="N89" s="44"/>
      <c r="O89" s="44"/>
      <c r="P89" s="44"/>
      <c r="Q89" s="44"/>
      <c r="R89" s="44"/>
    </row>
    <row r="90" spans="1:18" s="43" customFormat="1" ht="10.5">
      <c r="A90" s="70"/>
      <c r="B90" s="76"/>
      <c r="C90" s="76"/>
      <c r="D90" s="72"/>
      <c r="E90" s="70"/>
      <c r="F90" s="70"/>
      <c r="G90" s="70"/>
      <c r="H90" s="77"/>
      <c r="I90" s="42"/>
      <c r="K90" s="44"/>
      <c r="L90" s="44"/>
      <c r="M90" s="44"/>
      <c r="N90" s="44"/>
      <c r="O90" s="44"/>
      <c r="P90" s="44"/>
      <c r="Q90" s="44"/>
      <c r="R90" s="44"/>
    </row>
    <row r="91" spans="1:18" s="43" customFormat="1" ht="10.5">
      <c r="A91" s="70"/>
      <c r="B91" s="76"/>
      <c r="C91" s="76"/>
      <c r="D91" s="72"/>
      <c r="E91" s="70"/>
      <c r="F91" s="70"/>
      <c r="G91" s="70"/>
      <c r="H91" s="77"/>
      <c r="I91" s="42"/>
      <c r="K91" s="44"/>
      <c r="L91" s="44"/>
      <c r="M91" s="44"/>
      <c r="N91" s="44"/>
      <c r="O91" s="44"/>
      <c r="P91" s="44"/>
      <c r="Q91" s="44"/>
      <c r="R91" s="44"/>
    </row>
    <row r="92" spans="1:18" s="43" customFormat="1" ht="10.5">
      <c r="A92" s="70"/>
      <c r="B92" s="76"/>
      <c r="C92" s="76"/>
      <c r="D92" s="72"/>
      <c r="E92" s="70"/>
      <c r="F92" s="70"/>
      <c r="G92" s="70"/>
      <c r="H92" s="77"/>
      <c r="I92" s="42"/>
      <c r="K92" s="44"/>
      <c r="L92" s="44"/>
      <c r="M92" s="44"/>
      <c r="N92" s="44"/>
      <c r="O92" s="44"/>
      <c r="P92" s="44"/>
      <c r="Q92" s="44"/>
      <c r="R92" s="44"/>
    </row>
    <row r="93" spans="1:18" s="43" customFormat="1" ht="10.5">
      <c r="A93" s="70"/>
      <c r="B93" s="76"/>
      <c r="C93" s="76"/>
      <c r="D93" s="72"/>
      <c r="E93" s="70"/>
      <c r="F93" s="70"/>
      <c r="G93" s="70"/>
      <c r="H93" s="77"/>
      <c r="I93" s="42"/>
      <c r="K93" s="44"/>
      <c r="L93" s="44"/>
      <c r="M93" s="44"/>
      <c r="N93" s="44"/>
      <c r="O93" s="44"/>
      <c r="P93" s="44"/>
      <c r="Q93" s="44"/>
      <c r="R93" s="44"/>
    </row>
    <row r="94" spans="1:18" s="43" customFormat="1" ht="10.5">
      <c r="A94" s="70"/>
      <c r="B94" s="76"/>
      <c r="C94" s="76"/>
      <c r="D94" s="72"/>
      <c r="E94" s="70"/>
      <c r="F94" s="70"/>
      <c r="G94" s="70"/>
      <c r="H94" s="77"/>
      <c r="I94" s="42"/>
      <c r="K94" s="44"/>
      <c r="L94" s="44"/>
      <c r="M94" s="44"/>
      <c r="N94" s="44"/>
      <c r="O94" s="44"/>
      <c r="P94" s="44"/>
      <c r="Q94" s="44"/>
      <c r="R94" s="44"/>
    </row>
    <row r="95" spans="1:18" s="43" customFormat="1" ht="10.5">
      <c r="A95" s="70"/>
      <c r="B95" s="76"/>
      <c r="C95" s="76"/>
      <c r="D95" s="72"/>
      <c r="E95" s="70"/>
      <c r="F95" s="70"/>
      <c r="G95" s="70"/>
      <c r="H95" s="77"/>
      <c r="I95" s="42"/>
      <c r="K95" s="44"/>
      <c r="L95" s="44"/>
      <c r="M95" s="44"/>
      <c r="N95" s="44"/>
      <c r="O95" s="44"/>
      <c r="P95" s="44"/>
      <c r="Q95" s="44"/>
      <c r="R95" s="44"/>
    </row>
    <row r="96" spans="1:18" s="43" customFormat="1" ht="10.5">
      <c r="A96" s="70"/>
      <c r="B96" s="76"/>
      <c r="C96" s="76"/>
      <c r="D96" s="72"/>
      <c r="E96" s="70"/>
      <c r="F96" s="70"/>
      <c r="G96" s="70"/>
      <c r="H96" s="77"/>
      <c r="I96" s="42"/>
      <c r="K96" s="44"/>
      <c r="L96" s="44"/>
      <c r="M96" s="44"/>
      <c r="N96" s="44"/>
      <c r="O96" s="44"/>
      <c r="P96" s="44"/>
      <c r="Q96" s="44"/>
      <c r="R96" s="44"/>
    </row>
    <row r="97" spans="1:18" s="43" customFormat="1" ht="10.5">
      <c r="A97" s="70"/>
      <c r="B97" s="76"/>
      <c r="C97" s="76"/>
      <c r="D97" s="72"/>
      <c r="E97" s="70"/>
      <c r="F97" s="70"/>
      <c r="G97" s="70"/>
      <c r="H97" s="77"/>
      <c r="I97" s="42"/>
      <c r="K97" s="44"/>
      <c r="L97" s="44"/>
      <c r="M97" s="44"/>
      <c r="N97" s="44"/>
      <c r="O97" s="44"/>
      <c r="P97" s="44"/>
      <c r="Q97" s="44"/>
      <c r="R97" s="44"/>
    </row>
    <row r="98" spans="1:18" s="43" customFormat="1" ht="10.5">
      <c r="A98" s="70"/>
      <c r="B98" s="76"/>
      <c r="C98" s="76"/>
      <c r="D98" s="72"/>
      <c r="E98" s="70"/>
      <c r="F98" s="70"/>
      <c r="G98" s="70"/>
      <c r="H98" s="77"/>
      <c r="I98" s="42"/>
      <c r="K98" s="44"/>
      <c r="L98" s="44"/>
      <c r="M98" s="44"/>
      <c r="N98" s="44"/>
      <c r="O98" s="44"/>
      <c r="P98" s="44"/>
      <c r="Q98" s="44"/>
      <c r="R98" s="44"/>
    </row>
    <row r="99" spans="1:18" s="43" customFormat="1" ht="10.5">
      <c r="A99" s="70"/>
      <c r="B99" s="76"/>
      <c r="C99" s="76"/>
      <c r="D99" s="72"/>
      <c r="E99" s="70"/>
      <c r="F99" s="70"/>
      <c r="G99" s="70"/>
      <c r="H99" s="77"/>
      <c r="I99" s="42"/>
      <c r="K99" s="44"/>
      <c r="L99" s="44"/>
      <c r="M99" s="44"/>
      <c r="N99" s="44"/>
      <c r="O99" s="44"/>
      <c r="P99" s="44"/>
      <c r="Q99" s="44"/>
      <c r="R99" s="44"/>
    </row>
    <row r="100" spans="1:18" s="43" customFormat="1" ht="10.5">
      <c r="A100" s="70"/>
      <c r="B100" s="76"/>
      <c r="C100" s="76"/>
      <c r="D100" s="72"/>
      <c r="E100" s="70"/>
      <c r="F100" s="70"/>
      <c r="G100" s="70"/>
      <c r="H100" s="77"/>
      <c r="I100" s="42"/>
      <c r="K100" s="44"/>
      <c r="L100" s="44"/>
      <c r="M100" s="44"/>
      <c r="N100" s="44"/>
      <c r="O100" s="44"/>
      <c r="P100" s="44"/>
      <c r="Q100" s="44"/>
      <c r="R100" s="44"/>
    </row>
    <row r="101" spans="1:18" s="43" customFormat="1" ht="10.5">
      <c r="A101" s="70"/>
      <c r="B101" s="76"/>
      <c r="C101" s="76"/>
      <c r="D101" s="72"/>
      <c r="E101" s="70"/>
      <c r="F101" s="70"/>
      <c r="G101" s="70"/>
      <c r="H101" s="77"/>
      <c r="I101" s="42"/>
      <c r="K101" s="44"/>
      <c r="L101" s="44"/>
      <c r="M101" s="44"/>
      <c r="N101" s="44"/>
      <c r="O101" s="44"/>
      <c r="P101" s="44"/>
      <c r="Q101" s="44"/>
      <c r="R101" s="44"/>
    </row>
    <row r="102" spans="1:18" s="43" customFormat="1" ht="10.5">
      <c r="A102" s="70"/>
      <c r="B102" s="76"/>
      <c r="C102" s="76"/>
      <c r="D102" s="72"/>
      <c r="E102" s="70"/>
      <c r="F102" s="70"/>
      <c r="G102" s="70"/>
      <c r="H102" s="77"/>
      <c r="I102" s="42"/>
      <c r="K102" s="44"/>
      <c r="L102" s="44"/>
      <c r="M102" s="44"/>
      <c r="N102" s="44"/>
      <c r="O102" s="44"/>
      <c r="P102" s="44"/>
      <c r="Q102" s="44"/>
      <c r="R102" s="44"/>
    </row>
    <row r="103" spans="1:18" s="43" customFormat="1" ht="10.5">
      <c r="A103" s="70"/>
      <c r="B103" s="76"/>
      <c r="C103" s="76"/>
      <c r="D103" s="72"/>
      <c r="E103" s="70"/>
      <c r="F103" s="70"/>
      <c r="G103" s="70"/>
      <c r="H103" s="77"/>
      <c r="I103" s="42"/>
      <c r="K103" s="44"/>
      <c r="L103" s="44"/>
      <c r="M103" s="44"/>
      <c r="N103" s="44"/>
      <c r="O103" s="44"/>
      <c r="P103" s="44"/>
      <c r="Q103" s="44"/>
      <c r="R103" s="44"/>
    </row>
    <row r="104" spans="1:18" s="43" customFormat="1" ht="10.5">
      <c r="A104" s="70"/>
      <c r="B104" s="76"/>
      <c r="C104" s="76"/>
      <c r="D104" s="72"/>
      <c r="E104" s="70"/>
      <c r="F104" s="70"/>
      <c r="G104" s="70"/>
      <c r="H104" s="77"/>
      <c r="I104" s="42"/>
      <c r="K104" s="44"/>
      <c r="L104" s="44"/>
      <c r="M104" s="44"/>
      <c r="N104" s="44"/>
      <c r="O104" s="44"/>
      <c r="P104" s="44"/>
      <c r="Q104" s="44"/>
      <c r="R104" s="44"/>
    </row>
    <row r="105" spans="1:18" s="43" customFormat="1" ht="10.5">
      <c r="A105" s="70"/>
      <c r="B105" s="76"/>
      <c r="C105" s="76"/>
      <c r="D105" s="72"/>
      <c r="E105" s="70"/>
      <c r="F105" s="70"/>
      <c r="G105" s="70"/>
      <c r="H105" s="77"/>
      <c r="I105" s="42"/>
      <c r="K105" s="44"/>
      <c r="L105" s="44"/>
      <c r="M105" s="44"/>
      <c r="N105" s="44"/>
      <c r="O105" s="44"/>
      <c r="P105" s="44"/>
      <c r="Q105" s="44"/>
      <c r="R105" s="44"/>
    </row>
    <row r="106" spans="1:18" s="43" customFormat="1" ht="10.5">
      <c r="A106" s="70"/>
      <c r="B106" s="76"/>
      <c r="C106" s="76"/>
      <c r="D106" s="72"/>
      <c r="E106" s="70"/>
      <c r="F106" s="70"/>
      <c r="G106" s="70"/>
      <c r="H106" s="77"/>
      <c r="I106" s="42"/>
      <c r="K106" s="44"/>
      <c r="L106" s="44"/>
      <c r="M106" s="44"/>
      <c r="N106" s="44"/>
      <c r="O106" s="44"/>
      <c r="P106" s="44"/>
      <c r="Q106" s="44"/>
      <c r="R106" s="44"/>
    </row>
    <row r="107" spans="1:18" s="43" customFormat="1" ht="10.5">
      <c r="A107" s="70"/>
      <c r="B107" s="76"/>
      <c r="C107" s="76"/>
      <c r="D107" s="72"/>
      <c r="E107" s="70"/>
      <c r="F107" s="70"/>
      <c r="G107" s="70"/>
      <c r="H107" s="77"/>
      <c r="I107" s="42"/>
      <c r="K107" s="44"/>
      <c r="L107" s="44"/>
      <c r="M107" s="44"/>
      <c r="N107" s="44"/>
      <c r="O107" s="44"/>
      <c r="P107" s="44"/>
      <c r="Q107" s="44"/>
      <c r="R107" s="44"/>
    </row>
    <row r="108" spans="1:18" s="43" customFormat="1" ht="10.5">
      <c r="A108" s="70"/>
      <c r="B108" s="76"/>
      <c r="C108" s="76"/>
      <c r="D108" s="72"/>
      <c r="E108" s="70"/>
      <c r="F108" s="70"/>
      <c r="G108" s="70"/>
      <c r="H108" s="77"/>
      <c r="I108" s="42"/>
      <c r="K108" s="44"/>
      <c r="L108" s="44"/>
      <c r="M108" s="44"/>
      <c r="N108" s="44"/>
      <c r="O108" s="44"/>
      <c r="P108" s="44"/>
      <c r="Q108" s="44"/>
      <c r="R108" s="44"/>
    </row>
    <row r="109" spans="1:18" s="43" customFormat="1" ht="10.5">
      <c r="A109" s="70"/>
      <c r="B109" s="76"/>
      <c r="C109" s="76"/>
      <c r="D109" s="72"/>
      <c r="E109" s="70"/>
      <c r="F109" s="70"/>
      <c r="G109" s="70"/>
      <c r="H109" s="77"/>
      <c r="I109" s="42"/>
      <c r="K109" s="44"/>
      <c r="L109" s="44"/>
      <c r="M109" s="44"/>
      <c r="N109" s="44"/>
      <c r="O109" s="44"/>
      <c r="P109" s="44"/>
      <c r="Q109" s="44"/>
      <c r="R109" s="44"/>
    </row>
    <row r="110" spans="1:18" s="43" customFormat="1" ht="10.5">
      <c r="A110" s="70"/>
      <c r="B110" s="76"/>
      <c r="C110" s="76"/>
      <c r="D110" s="72"/>
      <c r="E110" s="70"/>
      <c r="F110" s="70"/>
      <c r="G110" s="70"/>
      <c r="H110" s="77"/>
      <c r="I110" s="42"/>
      <c r="K110" s="44"/>
      <c r="L110" s="44"/>
      <c r="M110" s="44"/>
      <c r="N110" s="44"/>
      <c r="O110" s="44"/>
      <c r="P110" s="44"/>
      <c r="Q110" s="44"/>
      <c r="R110" s="44"/>
    </row>
    <row r="111" spans="1:18" s="43" customFormat="1" ht="10.5">
      <c r="A111" s="70"/>
      <c r="B111" s="76"/>
      <c r="C111" s="76"/>
      <c r="D111" s="72"/>
      <c r="E111" s="70"/>
      <c r="F111" s="70"/>
      <c r="G111" s="70"/>
      <c r="H111" s="77"/>
      <c r="I111" s="42"/>
      <c r="K111" s="44"/>
      <c r="L111" s="44"/>
      <c r="M111" s="44"/>
      <c r="N111" s="44"/>
      <c r="O111" s="44"/>
      <c r="P111" s="44"/>
      <c r="Q111" s="44"/>
      <c r="R111" s="44"/>
    </row>
    <row r="112" spans="1:18" s="43" customFormat="1" ht="10.5">
      <c r="A112" s="70"/>
      <c r="B112" s="76"/>
      <c r="C112" s="76"/>
      <c r="D112" s="72"/>
      <c r="E112" s="70"/>
      <c r="F112" s="70"/>
      <c r="G112" s="70"/>
      <c r="H112" s="77"/>
      <c r="I112" s="42"/>
      <c r="K112" s="44"/>
      <c r="L112" s="44"/>
      <c r="M112" s="44"/>
      <c r="N112" s="44"/>
      <c r="O112" s="44"/>
      <c r="P112" s="44"/>
      <c r="Q112" s="44"/>
      <c r="R112" s="44"/>
    </row>
    <row r="113" spans="1:18" s="43" customFormat="1" ht="10.5">
      <c r="A113" s="70"/>
      <c r="B113" s="76"/>
      <c r="C113" s="76"/>
      <c r="D113" s="72"/>
      <c r="E113" s="70"/>
      <c r="F113" s="70"/>
      <c r="G113" s="70"/>
      <c r="H113" s="77"/>
      <c r="I113" s="42"/>
      <c r="K113" s="44"/>
      <c r="L113" s="44"/>
      <c r="M113" s="44"/>
      <c r="N113" s="44"/>
      <c r="O113" s="44"/>
      <c r="P113" s="44"/>
      <c r="Q113" s="44"/>
      <c r="R113" s="44"/>
    </row>
    <row r="114" spans="1:18" s="43" customFormat="1" ht="10.5">
      <c r="A114" s="70"/>
      <c r="B114" s="76"/>
      <c r="C114" s="76"/>
      <c r="D114" s="72"/>
      <c r="E114" s="70"/>
      <c r="F114" s="70"/>
      <c r="G114" s="70"/>
      <c r="H114" s="77"/>
      <c r="I114" s="42"/>
      <c r="K114" s="44"/>
      <c r="L114" s="44"/>
      <c r="M114" s="44"/>
      <c r="N114" s="44"/>
      <c r="O114" s="44"/>
      <c r="P114" s="44"/>
      <c r="Q114" s="44"/>
      <c r="R114" s="44"/>
    </row>
    <row r="115" spans="1:18" s="43" customFormat="1" ht="10.5">
      <c r="A115" s="70"/>
      <c r="B115" s="76"/>
      <c r="C115" s="76"/>
      <c r="D115" s="72"/>
      <c r="E115" s="70"/>
      <c r="F115" s="70"/>
      <c r="G115" s="70"/>
      <c r="H115" s="77"/>
      <c r="I115" s="42"/>
      <c r="K115" s="44"/>
      <c r="L115" s="44"/>
      <c r="M115" s="44"/>
      <c r="N115" s="44"/>
      <c r="O115" s="44"/>
      <c r="P115" s="44"/>
      <c r="Q115" s="44"/>
      <c r="R115" s="44"/>
    </row>
    <row r="116" spans="1:18" s="43" customFormat="1" ht="10.5">
      <c r="A116" s="70"/>
      <c r="B116" s="76"/>
      <c r="C116" s="76"/>
      <c r="D116" s="72"/>
      <c r="E116" s="70"/>
      <c r="F116" s="70"/>
      <c r="G116" s="70"/>
      <c r="H116" s="77"/>
      <c r="I116" s="42"/>
      <c r="K116" s="44"/>
      <c r="L116" s="44"/>
      <c r="M116" s="44"/>
      <c r="N116" s="44"/>
      <c r="O116" s="44"/>
      <c r="P116" s="44"/>
      <c r="Q116" s="44"/>
      <c r="R116" s="44"/>
    </row>
    <row r="117" spans="1:18" s="43" customFormat="1" ht="10.5">
      <c r="A117" s="70"/>
      <c r="B117" s="76"/>
      <c r="C117" s="76"/>
      <c r="D117" s="72"/>
      <c r="E117" s="70"/>
      <c r="F117" s="70"/>
      <c r="G117" s="70"/>
      <c r="H117" s="77"/>
      <c r="I117" s="42"/>
      <c r="K117" s="44"/>
      <c r="L117" s="44"/>
      <c r="M117" s="44"/>
      <c r="N117" s="44"/>
      <c r="O117" s="44"/>
      <c r="P117" s="44"/>
      <c r="Q117" s="44"/>
      <c r="R117" s="44"/>
    </row>
    <row r="118" spans="1:18" s="43" customFormat="1" ht="10.5">
      <c r="A118" s="70"/>
      <c r="B118" s="76"/>
      <c r="C118" s="76"/>
      <c r="D118" s="72"/>
      <c r="E118" s="70"/>
      <c r="F118" s="70"/>
      <c r="G118" s="70"/>
      <c r="H118" s="77"/>
      <c r="I118" s="42"/>
      <c r="K118" s="44"/>
      <c r="L118" s="44"/>
      <c r="M118" s="44"/>
      <c r="N118" s="44"/>
      <c r="O118" s="44"/>
      <c r="P118" s="44"/>
      <c r="Q118" s="44"/>
      <c r="R118" s="44"/>
    </row>
    <row r="119" spans="1:18" s="43" customFormat="1" ht="10.5">
      <c r="A119" s="70"/>
      <c r="B119" s="76"/>
      <c r="C119" s="76"/>
      <c r="D119" s="72"/>
      <c r="E119" s="70"/>
      <c r="F119" s="70"/>
      <c r="G119" s="70"/>
      <c r="H119" s="77"/>
      <c r="I119" s="42"/>
      <c r="K119" s="44"/>
      <c r="L119" s="44"/>
      <c r="M119" s="44"/>
      <c r="N119" s="44"/>
      <c r="O119" s="44"/>
      <c r="P119" s="44"/>
      <c r="Q119" s="44"/>
      <c r="R119" s="44"/>
    </row>
    <row r="120" spans="1:18" s="43" customFormat="1" ht="10.5">
      <c r="A120" s="70"/>
      <c r="B120" s="76"/>
      <c r="C120" s="76"/>
      <c r="D120" s="72"/>
      <c r="E120" s="70"/>
      <c r="F120" s="70"/>
      <c r="G120" s="70"/>
      <c r="H120" s="77"/>
      <c r="I120" s="42"/>
      <c r="K120" s="44"/>
      <c r="L120" s="44"/>
      <c r="M120" s="44"/>
      <c r="N120" s="44"/>
      <c r="O120" s="44"/>
      <c r="P120" s="44"/>
      <c r="Q120" s="44"/>
      <c r="R120" s="44"/>
    </row>
    <row r="121" spans="1:18" s="43" customFormat="1" ht="10.5">
      <c r="A121" s="70"/>
      <c r="B121" s="76"/>
      <c r="C121" s="76"/>
      <c r="D121" s="72"/>
      <c r="E121" s="70"/>
      <c r="F121" s="70"/>
      <c r="G121" s="70"/>
      <c r="H121" s="77"/>
      <c r="I121" s="42"/>
      <c r="K121" s="44"/>
      <c r="L121" s="44"/>
      <c r="M121" s="44"/>
      <c r="N121" s="44"/>
      <c r="O121" s="44"/>
      <c r="P121" s="44"/>
      <c r="Q121" s="44"/>
      <c r="R121" s="44"/>
    </row>
    <row r="122" spans="1:18" s="43" customFormat="1" ht="10.5">
      <c r="A122" s="70"/>
      <c r="B122" s="76"/>
      <c r="C122" s="76"/>
      <c r="D122" s="72"/>
      <c r="E122" s="70"/>
      <c r="F122" s="70"/>
      <c r="G122" s="70"/>
      <c r="H122" s="77"/>
      <c r="I122" s="42"/>
      <c r="K122" s="44"/>
      <c r="L122" s="44"/>
      <c r="M122" s="44"/>
      <c r="N122" s="44"/>
      <c r="O122" s="44"/>
      <c r="P122" s="44"/>
      <c r="Q122" s="44"/>
      <c r="R122" s="44"/>
    </row>
    <row r="123" spans="1:18" s="43" customFormat="1" ht="10.5">
      <c r="A123" s="70"/>
      <c r="B123" s="76"/>
      <c r="C123" s="76"/>
      <c r="D123" s="72"/>
      <c r="E123" s="70"/>
      <c r="F123" s="70"/>
      <c r="G123" s="70"/>
      <c r="H123" s="77"/>
      <c r="I123" s="42"/>
      <c r="K123" s="44"/>
      <c r="L123" s="44"/>
      <c r="M123" s="44"/>
      <c r="N123" s="44"/>
      <c r="O123" s="44"/>
      <c r="P123" s="44"/>
      <c r="Q123" s="44"/>
      <c r="R123" s="44"/>
    </row>
    <row r="124" spans="1:18" s="43" customFormat="1" ht="10.5">
      <c r="A124" s="70"/>
      <c r="B124" s="76"/>
      <c r="C124" s="76"/>
      <c r="D124" s="72"/>
      <c r="E124" s="70"/>
      <c r="F124" s="70"/>
      <c r="G124" s="70"/>
      <c r="H124" s="77"/>
      <c r="I124" s="42"/>
      <c r="K124" s="44"/>
      <c r="L124" s="44"/>
      <c r="M124" s="44"/>
      <c r="N124" s="44"/>
      <c r="O124" s="44"/>
      <c r="P124" s="44"/>
      <c r="Q124" s="44"/>
      <c r="R124" s="44"/>
    </row>
    <row r="125" spans="1:18" s="43" customFormat="1" ht="10.5">
      <c r="A125" s="70"/>
      <c r="B125" s="76"/>
      <c r="C125" s="76"/>
      <c r="D125" s="72"/>
      <c r="E125" s="70"/>
      <c r="F125" s="70"/>
      <c r="G125" s="70"/>
      <c r="H125" s="77"/>
      <c r="I125" s="42"/>
      <c r="K125" s="44"/>
      <c r="L125" s="44"/>
      <c r="M125" s="44"/>
      <c r="N125" s="44"/>
      <c r="O125" s="44"/>
      <c r="P125" s="44"/>
      <c r="Q125" s="44"/>
      <c r="R125" s="44"/>
    </row>
    <row r="126" spans="1:18" s="43" customFormat="1" ht="10.5">
      <c r="A126" s="70"/>
      <c r="B126" s="76"/>
      <c r="C126" s="76"/>
      <c r="D126" s="72"/>
      <c r="E126" s="70"/>
      <c r="F126" s="70"/>
      <c r="G126" s="70"/>
      <c r="H126" s="77"/>
      <c r="I126" s="42"/>
      <c r="K126" s="44"/>
      <c r="L126" s="44"/>
      <c r="M126" s="44"/>
      <c r="N126" s="44"/>
      <c r="O126" s="44"/>
      <c r="P126" s="44"/>
      <c r="Q126" s="44"/>
      <c r="R126" s="44"/>
    </row>
    <row r="127" spans="1:18" s="43" customFormat="1" ht="10.5">
      <c r="A127" s="70"/>
      <c r="B127" s="76"/>
      <c r="C127" s="76"/>
      <c r="D127" s="72"/>
      <c r="E127" s="70"/>
      <c r="F127" s="70"/>
      <c r="G127" s="70"/>
      <c r="H127" s="77"/>
      <c r="I127" s="42"/>
      <c r="K127" s="44"/>
      <c r="L127" s="44"/>
      <c r="M127" s="44"/>
      <c r="N127" s="44"/>
      <c r="O127" s="44"/>
      <c r="P127" s="44"/>
      <c r="Q127" s="44"/>
      <c r="R127" s="44"/>
    </row>
    <row r="128" spans="1:18" s="43" customFormat="1" ht="10.5">
      <c r="A128" s="70"/>
      <c r="B128" s="76"/>
      <c r="C128" s="76"/>
      <c r="D128" s="72"/>
      <c r="E128" s="70"/>
      <c r="F128" s="70"/>
      <c r="G128" s="70"/>
      <c r="H128" s="77"/>
      <c r="I128" s="42"/>
      <c r="K128" s="44"/>
      <c r="L128" s="44"/>
      <c r="M128" s="44"/>
      <c r="N128" s="44"/>
      <c r="O128" s="44"/>
      <c r="P128" s="44"/>
      <c r="Q128" s="44"/>
      <c r="R128" s="44"/>
    </row>
    <row r="129" spans="1:18" s="43" customFormat="1" ht="10.5">
      <c r="A129" s="70"/>
      <c r="B129" s="76"/>
      <c r="C129" s="76"/>
      <c r="D129" s="72"/>
      <c r="E129" s="70"/>
      <c r="F129" s="70"/>
      <c r="G129" s="70"/>
      <c r="H129" s="77"/>
      <c r="I129" s="42"/>
      <c r="K129" s="44"/>
      <c r="L129" s="44"/>
      <c r="M129" s="44"/>
      <c r="N129" s="44"/>
      <c r="O129" s="44"/>
      <c r="P129" s="44"/>
      <c r="Q129" s="44"/>
      <c r="R129" s="44"/>
    </row>
    <row r="130" spans="1:18" s="43" customFormat="1" ht="10.5">
      <c r="A130" s="70"/>
      <c r="B130" s="76"/>
      <c r="C130" s="76"/>
      <c r="D130" s="72"/>
      <c r="E130" s="70"/>
      <c r="F130" s="70"/>
      <c r="G130" s="70"/>
      <c r="H130" s="77"/>
      <c r="I130" s="42"/>
      <c r="K130" s="44"/>
      <c r="L130" s="44"/>
      <c r="M130" s="44"/>
      <c r="N130" s="44"/>
      <c r="O130" s="44"/>
      <c r="P130" s="44"/>
      <c r="Q130" s="44"/>
      <c r="R130" s="44"/>
    </row>
    <row r="131" spans="1:18" s="43" customFormat="1" ht="10.5">
      <c r="A131" s="70"/>
      <c r="B131" s="76"/>
      <c r="C131" s="76"/>
      <c r="D131" s="72"/>
      <c r="E131" s="70"/>
      <c r="F131" s="70"/>
      <c r="G131" s="70"/>
      <c r="H131" s="77"/>
      <c r="I131" s="42"/>
      <c r="K131" s="44"/>
      <c r="L131" s="44"/>
      <c r="M131" s="44"/>
      <c r="N131" s="44"/>
      <c r="O131" s="44"/>
      <c r="P131" s="44"/>
      <c r="Q131" s="44"/>
      <c r="R131" s="44"/>
    </row>
    <row r="132" spans="1:18" s="43" customFormat="1" ht="10.5">
      <c r="A132" s="70"/>
      <c r="B132" s="76"/>
      <c r="C132" s="76"/>
      <c r="D132" s="72"/>
      <c r="E132" s="70"/>
      <c r="F132" s="70"/>
      <c r="G132" s="70"/>
      <c r="H132" s="77"/>
      <c r="I132" s="42"/>
      <c r="K132" s="44"/>
      <c r="L132" s="44"/>
      <c r="M132" s="44"/>
      <c r="N132" s="44"/>
      <c r="O132" s="44"/>
      <c r="P132" s="44"/>
      <c r="Q132" s="44"/>
      <c r="R132" s="44"/>
    </row>
    <row r="133" spans="1:18" s="43" customFormat="1" ht="10.5">
      <c r="A133" s="70"/>
      <c r="B133" s="76"/>
      <c r="C133" s="76"/>
      <c r="D133" s="72"/>
      <c r="E133" s="70"/>
      <c r="F133" s="70"/>
      <c r="G133" s="70"/>
      <c r="H133" s="77"/>
      <c r="I133" s="42"/>
      <c r="K133" s="44"/>
      <c r="L133" s="44"/>
      <c r="M133" s="44"/>
      <c r="N133" s="44"/>
      <c r="O133" s="44"/>
      <c r="P133" s="44"/>
      <c r="Q133" s="44"/>
      <c r="R133" s="44"/>
    </row>
    <row r="134" spans="1:18" s="43" customFormat="1" ht="10.5">
      <c r="A134" s="70"/>
      <c r="B134" s="76"/>
      <c r="C134" s="76"/>
      <c r="D134" s="72"/>
      <c r="E134" s="70"/>
      <c r="F134" s="70"/>
      <c r="G134" s="70"/>
      <c r="H134" s="77"/>
      <c r="I134" s="42"/>
      <c r="K134" s="44"/>
      <c r="L134" s="44"/>
      <c r="M134" s="44"/>
      <c r="N134" s="44"/>
      <c r="O134" s="44"/>
      <c r="P134" s="44"/>
      <c r="Q134" s="44"/>
      <c r="R134" s="44"/>
    </row>
    <row r="135" spans="1:18" s="43" customFormat="1" ht="10.5">
      <c r="A135" s="70"/>
      <c r="B135" s="76"/>
      <c r="C135" s="76"/>
      <c r="D135" s="72"/>
      <c r="E135" s="70"/>
      <c r="F135" s="70"/>
      <c r="G135" s="70"/>
      <c r="H135" s="77"/>
      <c r="I135" s="42"/>
      <c r="K135" s="44"/>
      <c r="L135" s="44"/>
      <c r="M135" s="44"/>
      <c r="N135" s="44"/>
      <c r="O135" s="44"/>
      <c r="P135" s="44"/>
      <c r="Q135" s="44"/>
      <c r="R135" s="44"/>
    </row>
    <row r="136" spans="1:18" s="43" customFormat="1" ht="10.5">
      <c r="A136" s="70"/>
      <c r="B136" s="76"/>
      <c r="C136" s="76"/>
      <c r="D136" s="72"/>
      <c r="E136" s="70"/>
      <c r="F136" s="70"/>
      <c r="G136" s="70"/>
      <c r="H136" s="77"/>
      <c r="I136" s="42"/>
      <c r="K136" s="44"/>
      <c r="L136" s="44"/>
      <c r="M136" s="44"/>
      <c r="N136" s="44"/>
      <c r="O136" s="44"/>
      <c r="P136" s="44"/>
      <c r="Q136" s="44"/>
      <c r="R136" s="44"/>
    </row>
    <row r="137" spans="1:18" s="43" customFormat="1" ht="10.5">
      <c r="A137" s="70"/>
      <c r="B137" s="76"/>
      <c r="C137" s="76"/>
      <c r="D137" s="72"/>
      <c r="E137" s="70"/>
      <c r="F137" s="70"/>
      <c r="G137" s="70"/>
      <c r="H137" s="77"/>
      <c r="I137" s="42"/>
      <c r="K137" s="44"/>
      <c r="L137" s="44"/>
      <c r="M137" s="44"/>
      <c r="N137" s="44"/>
      <c r="O137" s="44"/>
      <c r="P137" s="44"/>
      <c r="Q137" s="44"/>
      <c r="R137" s="44"/>
    </row>
    <row r="138" spans="1:18" s="43" customFormat="1" ht="10.5">
      <c r="A138" s="70"/>
      <c r="B138" s="76"/>
      <c r="C138" s="76"/>
      <c r="D138" s="72"/>
      <c r="E138" s="70"/>
      <c r="F138" s="70"/>
      <c r="G138" s="70"/>
      <c r="H138" s="77"/>
      <c r="I138" s="42"/>
      <c r="K138" s="44"/>
      <c r="L138" s="44"/>
      <c r="M138" s="44"/>
      <c r="N138" s="44"/>
      <c r="O138" s="44"/>
      <c r="P138" s="44"/>
      <c r="Q138" s="44"/>
      <c r="R138" s="44"/>
    </row>
    <row r="139" spans="1:18" s="43" customFormat="1" ht="10.5">
      <c r="A139" s="70"/>
      <c r="B139" s="76"/>
      <c r="C139" s="76"/>
      <c r="D139" s="72"/>
      <c r="E139" s="70"/>
      <c r="F139" s="70"/>
      <c r="G139" s="70"/>
      <c r="H139" s="77"/>
      <c r="I139" s="42"/>
      <c r="K139" s="44"/>
      <c r="L139" s="44"/>
      <c r="M139" s="44"/>
      <c r="N139" s="44"/>
      <c r="O139" s="44"/>
      <c r="P139" s="44"/>
      <c r="Q139" s="44"/>
      <c r="R139" s="44"/>
    </row>
    <row r="140" spans="1:18" s="43" customFormat="1" ht="10.5">
      <c r="A140" s="70"/>
      <c r="B140" s="76"/>
      <c r="C140" s="76"/>
      <c r="D140" s="72"/>
      <c r="E140" s="70"/>
      <c r="F140" s="70"/>
      <c r="G140" s="70"/>
      <c r="H140" s="77"/>
      <c r="I140" s="42"/>
      <c r="K140" s="44"/>
      <c r="L140" s="44"/>
      <c r="M140" s="44"/>
      <c r="N140" s="44"/>
      <c r="O140" s="44"/>
      <c r="P140" s="44"/>
      <c r="Q140" s="44"/>
      <c r="R140" s="44"/>
    </row>
    <row r="141" spans="1:18" s="43" customFormat="1" ht="10.5">
      <c r="A141" s="70"/>
      <c r="B141" s="76"/>
      <c r="C141" s="76"/>
      <c r="D141" s="72"/>
      <c r="E141" s="70"/>
      <c r="F141" s="70"/>
      <c r="G141" s="70"/>
      <c r="H141" s="77"/>
      <c r="I141" s="42"/>
      <c r="K141" s="44"/>
      <c r="L141" s="44"/>
      <c r="M141" s="44"/>
      <c r="N141" s="44"/>
      <c r="O141" s="44"/>
      <c r="P141" s="44"/>
      <c r="Q141" s="44"/>
      <c r="R141" s="44"/>
    </row>
    <row r="142" spans="1:18" s="43" customFormat="1" ht="10.5">
      <c r="A142" s="70"/>
      <c r="B142" s="76"/>
      <c r="C142" s="76"/>
      <c r="D142" s="72"/>
      <c r="E142" s="70"/>
      <c r="F142" s="70"/>
      <c r="G142" s="70"/>
      <c r="H142" s="77"/>
      <c r="I142" s="42"/>
      <c r="K142" s="44"/>
      <c r="L142" s="44"/>
      <c r="M142" s="44"/>
      <c r="N142" s="44"/>
      <c r="O142" s="44"/>
      <c r="P142" s="44"/>
      <c r="Q142" s="44"/>
      <c r="R142" s="44"/>
    </row>
    <row r="143" spans="1:18" s="43" customFormat="1" ht="10.5">
      <c r="A143" s="70"/>
      <c r="B143" s="76"/>
      <c r="C143" s="76"/>
      <c r="D143" s="72"/>
      <c r="E143" s="70"/>
      <c r="F143" s="70"/>
      <c r="G143" s="70"/>
      <c r="H143" s="77"/>
      <c r="I143" s="42"/>
      <c r="K143" s="44"/>
      <c r="L143" s="44"/>
      <c r="M143" s="44"/>
      <c r="N143" s="44"/>
      <c r="O143" s="44"/>
      <c r="P143" s="44"/>
      <c r="Q143" s="44"/>
      <c r="R143" s="44"/>
    </row>
    <row r="144" spans="1:18" s="43" customFormat="1" ht="10.5">
      <c r="A144" s="70"/>
      <c r="B144" s="76"/>
      <c r="C144" s="76"/>
      <c r="D144" s="72"/>
      <c r="E144" s="70"/>
      <c r="F144" s="70"/>
      <c r="G144" s="70"/>
      <c r="H144" s="77"/>
      <c r="I144" s="42"/>
      <c r="K144" s="44"/>
      <c r="L144" s="44"/>
      <c r="M144" s="44"/>
      <c r="N144" s="44"/>
      <c r="O144" s="44"/>
      <c r="P144" s="44"/>
      <c r="Q144" s="44"/>
      <c r="R144" s="44"/>
    </row>
    <row r="145" spans="1:18" s="43" customFormat="1" ht="10.5">
      <c r="A145" s="70"/>
      <c r="B145" s="76"/>
      <c r="C145" s="76"/>
      <c r="D145" s="72"/>
      <c r="E145" s="70"/>
      <c r="F145" s="70"/>
      <c r="G145" s="70"/>
      <c r="H145" s="77"/>
      <c r="I145" s="42"/>
      <c r="K145" s="44"/>
      <c r="L145" s="44"/>
      <c r="M145" s="44"/>
      <c r="N145" s="44"/>
      <c r="O145" s="44"/>
      <c r="P145" s="44"/>
      <c r="Q145" s="44"/>
      <c r="R145" s="44"/>
    </row>
    <row r="146" spans="1:18" s="43" customFormat="1" ht="10.5">
      <c r="A146" s="70"/>
      <c r="B146" s="76"/>
      <c r="C146" s="76"/>
      <c r="D146" s="72"/>
      <c r="E146" s="70"/>
      <c r="F146" s="70"/>
      <c r="G146" s="70"/>
      <c r="H146" s="77"/>
      <c r="I146" s="42"/>
      <c r="K146" s="44"/>
      <c r="L146" s="44"/>
      <c r="M146" s="44"/>
      <c r="N146" s="44"/>
      <c r="O146" s="44"/>
      <c r="P146" s="44"/>
      <c r="Q146" s="44"/>
      <c r="R146" s="44"/>
    </row>
    <row r="147" spans="1:18" s="43" customFormat="1" ht="10.5">
      <c r="A147" s="70"/>
      <c r="B147" s="76"/>
      <c r="C147" s="76"/>
      <c r="D147" s="72"/>
      <c r="E147" s="70"/>
      <c r="F147" s="70"/>
      <c r="G147" s="70"/>
      <c r="H147" s="77"/>
      <c r="I147" s="42"/>
      <c r="K147" s="44"/>
      <c r="L147" s="44"/>
      <c r="M147" s="44"/>
      <c r="N147" s="44"/>
      <c r="O147" s="44"/>
      <c r="P147" s="44"/>
      <c r="Q147" s="44"/>
      <c r="R147" s="44"/>
    </row>
    <row r="148" spans="1:18" s="43" customFormat="1" ht="10.5">
      <c r="A148" s="70"/>
      <c r="B148" s="76"/>
      <c r="C148" s="76"/>
      <c r="D148" s="72"/>
      <c r="E148" s="70"/>
      <c r="F148" s="70"/>
      <c r="G148" s="70"/>
      <c r="H148" s="77"/>
      <c r="I148" s="42"/>
      <c r="K148" s="44"/>
      <c r="L148" s="44"/>
      <c r="M148" s="44"/>
      <c r="N148" s="44"/>
      <c r="O148" s="44"/>
      <c r="P148" s="44"/>
      <c r="Q148" s="44"/>
      <c r="R148" s="44"/>
    </row>
    <row r="149" spans="1:18" s="43" customFormat="1" ht="10.5">
      <c r="A149" s="70"/>
      <c r="B149" s="76"/>
      <c r="C149" s="76"/>
      <c r="D149" s="72"/>
      <c r="E149" s="70"/>
      <c r="F149" s="70"/>
      <c r="G149" s="70"/>
      <c r="H149" s="77"/>
      <c r="I149" s="42"/>
      <c r="K149" s="44"/>
      <c r="L149" s="44"/>
      <c r="M149" s="44"/>
      <c r="N149" s="44"/>
      <c r="O149" s="44"/>
      <c r="P149" s="44"/>
      <c r="Q149" s="44"/>
      <c r="R149" s="44"/>
    </row>
    <row r="150" spans="1:18" s="43" customFormat="1" ht="10.5">
      <c r="A150" s="70"/>
      <c r="B150" s="76"/>
      <c r="C150" s="76"/>
      <c r="D150" s="72"/>
      <c r="E150" s="70"/>
      <c r="F150" s="70"/>
      <c r="G150" s="70"/>
      <c r="H150" s="77"/>
      <c r="I150" s="42"/>
      <c r="K150" s="44"/>
      <c r="L150" s="44"/>
      <c r="M150" s="44"/>
      <c r="N150" s="44"/>
      <c r="O150" s="44"/>
      <c r="P150" s="44"/>
      <c r="Q150" s="44"/>
      <c r="R150" s="44"/>
    </row>
    <row r="151" spans="1:18" s="43" customFormat="1" ht="10.5">
      <c r="A151" s="70"/>
      <c r="B151" s="76"/>
      <c r="C151" s="76"/>
      <c r="D151" s="72"/>
      <c r="E151" s="70"/>
      <c r="F151" s="70"/>
      <c r="G151" s="70"/>
      <c r="H151" s="77"/>
      <c r="I151" s="42"/>
      <c r="K151" s="44"/>
      <c r="L151" s="44"/>
      <c r="M151" s="44"/>
      <c r="N151" s="44"/>
      <c r="O151" s="44"/>
      <c r="P151" s="44"/>
      <c r="Q151" s="44"/>
      <c r="R151" s="44"/>
    </row>
    <row r="152" spans="1:18" s="43" customFormat="1" ht="10.5">
      <c r="A152" s="70"/>
      <c r="B152" s="76"/>
      <c r="C152" s="76"/>
      <c r="D152" s="72"/>
      <c r="E152" s="70"/>
      <c r="F152" s="70"/>
      <c r="G152" s="70"/>
      <c r="H152" s="77"/>
      <c r="I152" s="42"/>
      <c r="K152" s="44"/>
      <c r="L152" s="44"/>
      <c r="M152" s="44"/>
      <c r="N152" s="44"/>
      <c r="O152" s="44"/>
      <c r="P152" s="44"/>
      <c r="Q152" s="44"/>
      <c r="R152" s="44"/>
    </row>
    <row r="153" spans="1:18" s="43" customFormat="1" ht="10.5">
      <c r="A153" s="70"/>
      <c r="B153" s="76"/>
      <c r="C153" s="76"/>
      <c r="D153" s="72"/>
      <c r="E153" s="70"/>
      <c r="F153" s="70"/>
      <c r="G153" s="70"/>
      <c r="H153" s="77"/>
      <c r="I153" s="42"/>
      <c r="K153" s="44"/>
      <c r="L153" s="44"/>
      <c r="M153" s="44"/>
      <c r="N153" s="44"/>
      <c r="O153" s="44"/>
      <c r="P153" s="44"/>
      <c r="Q153" s="44"/>
      <c r="R153" s="44"/>
    </row>
    <row r="154" spans="1:18" s="43" customFormat="1" ht="10.5">
      <c r="A154" s="70"/>
      <c r="B154" s="76"/>
      <c r="C154" s="76"/>
      <c r="D154" s="72"/>
      <c r="E154" s="70"/>
      <c r="F154" s="70"/>
      <c r="G154" s="70"/>
      <c r="H154" s="77"/>
      <c r="I154" s="42"/>
      <c r="K154" s="44"/>
      <c r="L154" s="44"/>
      <c r="M154" s="44"/>
      <c r="N154" s="44"/>
      <c r="O154" s="44"/>
      <c r="P154" s="44"/>
      <c r="Q154" s="44"/>
      <c r="R154" s="44"/>
    </row>
    <row r="155" spans="1:18" s="43" customFormat="1" ht="10.5">
      <c r="A155" s="70"/>
      <c r="B155" s="76"/>
      <c r="C155" s="76"/>
      <c r="D155" s="72"/>
      <c r="E155" s="70"/>
      <c r="F155" s="70"/>
      <c r="G155" s="70"/>
      <c r="H155" s="77"/>
      <c r="I155" s="42"/>
      <c r="K155" s="44"/>
      <c r="L155" s="44"/>
      <c r="M155" s="44"/>
      <c r="N155" s="44"/>
      <c r="O155" s="44"/>
      <c r="P155" s="44"/>
      <c r="Q155" s="44"/>
      <c r="R155" s="44"/>
    </row>
    <row r="156" spans="1:18" s="43" customFormat="1" ht="10.5">
      <c r="A156" s="70"/>
      <c r="B156" s="76"/>
      <c r="C156" s="76"/>
      <c r="D156" s="72"/>
      <c r="E156" s="70"/>
      <c r="F156" s="70"/>
      <c r="G156" s="70"/>
      <c r="H156" s="77"/>
      <c r="I156" s="42"/>
      <c r="K156" s="44"/>
      <c r="L156" s="44"/>
      <c r="M156" s="44"/>
      <c r="N156" s="44"/>
      <c r="O156" s="44"/>
      <c r="P156" s="44"/>
      <c r="Q156" s="44"/>
      <c r="R156" s="44"/>
    </row>
    <row r="157" spans="1:18" s="43" customFormat="1" ht="10.5">
      <c r="A157" s="70"/>
      <c r="B157" s="76"/>
      <c r="C157" s="76"/>
      <c r="D157" s="72"/>
      <c r="E157" s="70"/>
      <c r="F157" s="70"/>
      <c r="G157" s="70"/>
      <c r="H157" s="77"/>
      <c r="I157" s="42"/>
      <c r="K157" s="44"/>
      <c r="L157" s="44"/>
      <c r="M157" s="44"/>
      <c r="N157" s="44"/>
      <c r="O157" s="44"/>
      <c r="P157" s="44"/>
      <c r="Q157" s="44"/>
      <c r="R157" s="44"/>
    </row>
    <row r="158" spans="1:18" s="43" customFormat="1" ht="10.5">
      <c r="A158" s="70"/>
      <c r="B158" s="76"/>
      <c r="C158" s="76"/>
      <c r="D158" s="72"/>
      <c r="E158" s="70"/>
      <c r="F158" s="70"/>
      <c r="G158" s="70"/>
      <c r="H158" s="77"/>
      <c r="I158" s="42"/>
      <c r="K158" s="44"/>
      <c r="L158" s="44"/>
      <c r="M158" s="44"/>
      <c r="N158" s="44"/>
      <c r="O158" s="44"/>
      <c r="P158" s="44"/>
      <c r="Q158" s="44"/>
      <c r="R158" s="44"/>
    </row>
    <row r="159" spans="1:18" s="43" customFormat="1" ht="10.5">
      <c r="A159" s="70"/>
      <c r="B159" s="76"/>
      <c r="C159" s="76"/>
      <c r="D159" s="72"/>
      <c r="E159" s="70"/>
      <c r="F159" s="70"/>
      <c r="G159" s="70"/>
      <c r="H159" s="77"/>
      <c r="I159" s="42"/>
      <c r="K159" s="44"/>
      <c r="L159" s="44"/>
      <c r="M159" s="44"/>
      <c r="N159" s="44"/>
      <c r="O159" s="44"/>
      <c r="P159" s="44"/>
      <c r="Q159" s="44"/>
      <c r="R159" s="44"/>
    </row>
    <row r="160" spans="1:18" s="43" customFormat="1" ht="10.5">
      <c r="A160" s="70"/>
      <c r="B160" s="76"/>
      <c r="C160" s="76"/>
      <c r="D160" s="72"/>
      <c r="E160" s="70"/>
      <c r="F160" s="70"/>
      <c r="G160" s="70"/>
      <c r="H160" s="77"/>
      <c r="I160" s="42"/>
      <c r="K160" s="44"/>
      <c r="L160" s="44"/>
      <c r="M160" s="44"/>
      <c r="N160" s="44"/>
      <c r="O160" s="44"/>
      <c r="P160" s="44"/>
      <c r="Q160" s="44"/>
      <c r="R160" s="44"/>
    </row>
    <row r="161" spans="1:18" s="43" customFormat="1" ht="10.5">
      <c r="A161" s="70"/>
      <c r="B161" s="76"/>
      <c r="C161" s="76"/>
      <c r="D161" s="72"/>
      <c r="E161" s="70"/>
      <c r="F161" s="70"/>
      <c r="G161" s="70"/>
      <c r="H161" s="77"/>
      <c r="I161" s="42"/>
      <c r="K161" s="44"/>
      <c r="L161" s="44"/>
      <c r="M161" s="44"/>
      <c r="N161" s="44"/>
      <c r="O161" s="44"/>
      <c r="P161" s="44"/>
      <c r="Q161" s="44"/>
      <c r="R161" s="44"/>
    </row>
    <row r="162" spans="1:18" s="43" customFormat="1" ht="10.5">
      <c r="A162" s="70"/>
      <c r="B162" s="76"/>
      <c r="C162" s="76"/>
      <c r="D162" s="72"/>
      <c r="E162" s="70"/>
      <c r="F162" s="70"/>
      <c r="G162" s="70"/>
      <c r="H162" s="77"/>
      <c r="I162" s="42"/>
      <c r="K162" s="44"/>
      <c r="L162" s="44"/>
      <c r="M162" s="44"/>
      <c r="N162" s="44"/>
      <c r="O162" s="44"/>
      <c r="P162" s="44"/>
      <c r="Q162" s="44"/>
      <c r="R162" s="44"/>
    </row>
    <row r="163" spans="1:18" s="43" customFormat="1" ht="10.5">
      <c r="A163" s="70"/>
      <c r="B163" s="76"/>
      <c r="C163" s="76"/>
      <c r="D163" s="72"/>
      <c r="E163" s="70"/>
      <c r="F163" s="70"/>
      <c r="G163" s="70"/>
      <c r="H163" s="77"/>
      <c r="I163" s="42"/>
      <c r="K163" s="44"/>
      <c r="L163" s="44"/>
      <c r="M163" s="44"/>
      <c r="N163" s="44"/>
      <c r="O163" s="44"/>
      <c r="P163" s="44"/>
      <c r="Q163" s="44"/>
      <c r="R163" s="44"/>
    </row>
    <row r="164" spans="1:18" s="43" customFormat="1" ht="10.5">
      <c r="A164" s="70"/>
      <c r="B164" s="76"/>
      <c r="C164" s="76"/>
      <c r="D164" s="72"/>
      <c r="E164" s="70"/>
      <c r="F164" s="70"/>
      <c r="G164" s="70"/>
      <c r="H164" s="77"/>
      <c r="I164" s="42"/>
      <c r="K164" s="44"/>
      <c r="L164" s="44"/>
      <c r="M164" s="44"/>
      <c r="N164" s="44"/>
      <c r="O164" s="44"/>
      <c r="P164" s="44"/>
      <c r="Q164" s="44"/>
      <c r="R164" s="44"/>
    </row>
    <row r="165" spans="1:18" s="43" customFormat="1" ht="10.5">
      <c r="A165" s="70"/>
      <c r="B165" s="76"/>
      <c r="C165" s="76"/>
      <c r="D165" s="72"/>
      <c r="E165" s="70"/>
      <c r="F165" s="70"/>
      <c r="G165" s="70"/>
      <c r="H165" s="77"/>
      <c r="I165" s="42"/>
      <c r="K165" s="44"/>
      <c r="L165" s="44"/>
      <c r="M165" s="44"/>
      <c r="N165" s="44"/>
      <c r="O165" s="44"/>
      <c r="P165" s="44"/>
      <c r="Q165" s="44"/>
      <c r="R165" s="44"/>
    </row>
    <row r="166" spans="1:18" s="43" customFormat="1" ht="10.5">
      <c r="A166" s="70"/>
      <c r="B166" s="76"/>
      <c r="C166" s="76"/>
      <c r="D166" s="72"/>
      <c r="E166" s="70"/>
      <c r="F166" s="70"/>
      <c r="G166" s="70"/>
      <c r="H166" s="77"/>
      <c r="I166" s="42"/>
      <c r="K166" s="44"/>
      <c r="L166" s="44"/>
      <c r="M166" s="44"/>
      <c r="N166" s="44"/>
      <c r="O166" s="44"/>
      <c r="P166" s="44"/>
      <c r="Q166" s="44"/>
      <c r="R166" s="44"/>
    </row>
    <row r="167" spans="1:18" s="43" customFormat="1" ht="10.5">
      <c r="A167" s="70"/>
      <c r="B167" s="76"/>
      <c r="C167" s="76"/>
      <c r="D167" s="72"/>
      <c r="E167" s="70"/>
      <c r="F167" s="70"/>
      <c r="G167" s="70"/>
      <c r="H167" s="77"/>
      <c r="I167" s="42"/>
      <c r="K167" s="44"/>
      <c r="L167" s="44"/>
      <c r="M167" s="44"/>
      <c r="N167" s="44"/>
      <c r="O167" s="44"/>
      <c r="P167" s="44"/>
      <c r="Q167" s="44"/>
      <c r="R167" s="44"/>
    </row>
    <row r="168" spans="1:18" s="43" customFormat="1" ht="10.5">
      <c r="A168" s="70"/>
      <c r="B168" s="76"/>
      <c r="C168" s="76"/>
      <c r="D168" s="72"/>
      <c r="E168" s="70"/>
      <c r="F168" s="70"/>
      <c r="G168" s="70"/>
      <c r="H168" s="77"/>
      <c r="I168" s="42"/>
      <c r="K168" s="44"/>
      <c r="L168" s="44"/>
      <c r="M168" s="44"/>
      <c r="N168" s="44"/>
      <c r="O168" s="44"/>
      <c r="P168" s="44"/>
      <c r="Q168" s="44"/>
      <c r="R168" s="44"/>
    </row>
    <row r="169" spans="1:18" s="43" customFormat="1" ht="10.5">
      <c r="A169" s="70"/>
      <c r="B169" s="76"/>
      <c r="C169" s="76"/>
      <c r="D169" s="72"/>
      <c r="E169" s="70"/>
      <c r="F169" s="70"/>
      <c r="G169" s="70"/>
      <c r="H169" s="77"/>
      <c r="I169" s="42"/>
      <c r="K169" s="44"/>
      <c r="L169" s="44"/>
      <c r="M169" s="44"/>
      <c r="N169" s="44"/>
      <c r="O169" s="44"/>
      <c r="P169" s="44"/>
      <c r="Q169" s="44"/>
      <c r="R169" s="44"/>
    </row>
    <row r="170" spans="1:18" s="43" customFormat="1" ht="10.5">
      <c r="A170" s="70"/>
      <c r="B170" s="76"/>
      <c r="C170" s="76"/>
      <c r="D170" s="72"/>
      <c r="E170" s="70"/>
      <c r="F170" s="70"/>
      <c r="G170" s="70"/>
      <c r="H170" s="77"/>
      <c r="I170" s="42"/>
      <c r="K170" s="44"/>
      <c r="L170" s="44"/>
      <c r="M170" s="44"/>
      <c r="N170" s="44"/>
      <c r="O170" s="44"/>
      <c r="P170" s="44"/>
      <c r="Q170" s="44"/>
      <c r="R170" s="44"/>
    </row>
    <row r="171" spans="1:18" s="43" customFormat="1" ht="10.5">
      <c r="A171" s="70"/>
      <c r="B171" s="76"/>
      <c r="C171" s="76"/>
      <c r="D171" s="72"/>
      <c r="E171" s="70"/>
      <c r="F171" s="70"/>
      <c r="G171" s="70"/>
      <c r="H171" s="77"/>
      <c r="I171" s="42"/>
      <c r="K171" s="44"/>
      <c r="L171" s="44"/>
      <c r="M171" s="44"/>
      <c r="N171" s="44"/>
      <c r="O171" s="44"/>
      <c r="P171" s="44"/>
      <c r="Q171" s="44"/>
      <c r="R171" s="44"/>
    </row>
    <row r="172" spans="1:18" s="43" customFormat="1" ht="10.5">
      <c r="A172" s="70"/>
      <c r="B172" s="76"/>
      <c r="C172" s="76"/>
      <c r="D172" s="72"/>
      <c r="E172" s="70"/>
      <c r="F172" s="70"/>
      <c r="G172" s="70"/>
      <c r="H172" s="77"/>
      <c r="I172" s="42"/>
      <c r="K172" s="44"/>
      <c r="L172" s="44"/>
      <c r="M172" s="44"/>
      <c r="N172" s="44"/>
      <c r="O172" s="44"/>
      <c r="P172" s="44"/>
      <c r="Q172" s="44"/>
      <c r="R172" s="44"/>
    </row>
    <row r="173" spans="1:18" s="43" customFormat="1" ht="10.5">
      <c r="A173" s="70"/>
      <c r="B173" s="76"/>
      <c r="C173" s="76"/>
      <c r="D173" s="72"/>
      <c r="E173" s="70"/>
      <c r="F173" s="70"/>
      <c r="G173" s="70"/>
      <c r="H173" s="77"/>
      <c r="I173" s="42"/>
      <c r="K173" s="44"/>
      <c r="L173" s="44"/>
      <c r="M173" s="44"/>
      <c r="N173" s="44"/>
      <c r="O173" s="44"/>
      <c r="P173" s="44"/>
      <c r="Q173" s="44"/>
      <c r="R173" s="44"/>
    </row>
    <row r="174" spans="1:18" s="43" customFormat="1" ht="10.5">
      <c r="A174" s="70"/>
      <c r="B174" s="76"/>
      <c r="C174" s="76"/>
      <c r="D174" s="72"/>
      <c r="E174" s="70"/>
      <c r="F174" s="70"/>
      <c r="G174" s="70"/>
      <c r="H174" s="77"/>
      <c r="I174" s="42"/>
      <c r="K174" s="44"/>
      <c r="L174" s="44"/>
      <c r="M174" s="44"/>
      <c r="N174" s="44"/>
      <c r="O174" s="44"/>
      <c r="P174" s="44"/>
      <c r="Q174" s="44"/>
      <c r="R174" s="44"/>
    </row>
    <row r="175" spans="1:18" s="43" customFormat="1" ht="10.5">
      <c r="A175" s="70"/>
      <c r="B175" s="76"/>
      <c r="C175" s="76"/>
      <c r="D175" s="72"/>
      <c r="E175" s="70"/>
      <c r="F175" s="70"/>
      <c r="G175" s="70"/>
      <c r="H175" s="77"/>
      <c r="I175" s="42"/>
      <c r="K175" s="44"/>
      <c r="L175" s="44"/>
      <c r="M175" s="44"/>
      <c r="N175" s="44"/>
      <c r="O175" s="44"/>
      <c r="P175" s="44"/>
      <c r="Q175" s="44"/>
      <c r="R175" s="44"/>
    </row>
    <row r="176" spans="1:18" s="43" customFormat="1" ht="10.5">
      <c r="A176" s="70"/>
      <c r="B176" s="76"/>
      <c r="C176" s="76"/>
      <c r="D176" s="72"/>
      <c r="E176" s="70"/>
      <c r="F176" s="70"/>
      <c r="G176" s="70"/>
      <c r="H176" s="77"/>
      <c r="I176" s="42"/>
      <c r="K176" s="44"/>
      <c r="L176" s="44"/>
      <c r="M176" s="44"/>
      <c r="N176" s="44"/>
      <c r="O176" s="44"/>
      <c r="P176" s="44"/>
      <c r="Q176" s="44"/>
      <c r="R176" s="44"/>
    </row>
    <row r="177" spans="1:18" s="43" customFormat="1" ht="10.5">
      <c r="A177" s="70"/>
      <c r="B177" s="76"/>
      <c r="C177" s="76"/>
      <c r="D177" s="72"/>
      <c r="E177" s="70"/>
      <c r="F177" s="70"/>
      <c r="G177" s="70"/>
      <c r="H177" s="77"/>
      <c r="I177" s="42"/>
      <c r="K177" s="44"/>
      <c r="L177" s="44"/>
      <c r="M177" s="44"/>
      <c r="N177" s="44"/>
      <c r="O177" s="44"/>
      <c r="P177" s="44"/>
      <c r="Q177" s="44"/>
      <c r="R177" s="44"/>
    </row>
    <row r="178" spans="1:18" s="43" customFormat="1" ht="10.5">
      <c r="A178" s="70"/>
      <c r="B178" s="76"/>
      <c r="C178" s="76"/>
      <c r="D178" s="72"/>
      <c r="E178" s="70"/>
      <c r="F178" s="70"/>
      <c r="G178" s="70"/>
      <c r="H178" s="77"/>
      <c r="I178" s="42"/>
      <c r="K178" s="44"/>
      <c r="L178" s="44"/>
      <c r="M178" s="44"/>
      <c r="N178" s="44"/>
      <c r="O178" s="44"/>
      <c r="P178" s="44"/>
      <c r="Q178" s="44"/>
      <c r="R178" s="44"/>
    </row>
    <row r="179" spans="1:18" s="43" customFormat="1" ht="10.5">
      <c r="A179" s="70"/>
      <c r="B179" s="76"/>
      <c r="C179" s="76"/>
      <c r="D179" s="72"/>
      <c r="E179" s="70"/>
      <c r="F179" s="70"/>
      <c r="G179" s="70"/>
      <c r="H179" s="77"/>
      <c r="I179" s="42"/>
      <c r="K179" s="44"/>
      <c r="L179" s="44"/>
      <c r="M179" s="44"/>
      <c r="N179" s="44"/>
      <c r="O179" s="44"/>
      <c r="P179" s="44"/>
      <c r="Q179" s="44"/>
      <c r="R179" s="44"/>
    </row>
    <row r="180" spans="1:18" s="43" customFormat="1" ht="10.5">
      <c r="A180" s="70"/>
      <c r="B180" s="76"/>
      <c r="C180" s="76"/>
      <c r="D180" s="72"/>
      <c r="E180" s="70"/>
      <c r="F180" s="70"/>
      <c r="G180" s="70"/>
      <c r="H180" s="77"/>
      <c r="I180" s="42"/>
      <c r="K180" s="44"/>
      <c r="L180" s="44"/>
      <c r="M180" s="44"/>
      <c r="N180" s="44"/>
      <c r="O180" s="44"/>
      <c r="P180" s="44"/>
      <c r="Q180" s="44"/>
      <c r="R180" s="44"/>
    </row>
    <row r="181" spans="1:18" s="43" customFormat="1" ht="10.5">
      <c r="A181" s="70"/>
      <c r="B181" s="76"/>
      <c r="C181" s="76"/>
      <c r="D181" s="72"/>
      <c r="E181" s="70"/>
      <c r="F181" s="70"/>
      <c r="G181" s="70"/>
      <c r="H181" s="77"/>
      <c r="I181" s="42"/>
      <c r="K181" s="44"/>
      <c r="L181" s="44"/>
      <c r="M181" s="44"/>
      <c r="N181" s="44"/>
      <c r="O181" s="44"/>
      <c r="P181" s="44"/>
      <c r="Q181" s="44"/>
      <c r="R181" s="44"/>
    </row>
    <row r="182" spans="1:18" s="43" customFormat="1" ht="10.5">
      <c r="A182" s="70"/>
      <c r="B182" s="76"/>
      <c r="C182" s="76"/>
      <c r="D182" s="72"/>
      <c r="E182" s="70"/>
      <c r="F182" s="70"/>
      <c r="G182" s="70"/>
      <c r="H182" s="77"/>
      <c r="I182" s="42"/>
      <c r="K182" s="44"/>
      <c r="L182" s="44"/>
      <c r="M182" s="44"/>
      <c r="N182" s="44"/>
      <c r="O182" s="44"/>
      <c r="P182" s="44"/>
      <c r="Q182" s="44"/>
      <c r="R182" s="44"/>
    </row>
    <row r="183" spans="1:18" s="43" customFormat="1" ht="10.5">
      <c r="A183" s="70"/>
      <c r="B183" s="76"/>
      <c r="C183" s="76"/>
      <c r="D183" s="72"/>
      <c r="E183" s="70"/>
      <c r="F183" s="70"/>
      <c r="G183" s="70"/>
      <c r="H183" s="77"/>
      <c r="I183" s="42"/>
      <c r="K183" s="44"/>
      <c r="L183" s="44"/>
      <c r="M183" s="44"/>
      <c r="N183" s="44"/>
      <c r="O183" s="44"/>
      <c r="P183" s="44"/>
      <c r="Q183" s="44"/>
      <c r="R183" s="44"/>
    </row>
    <row r="184" spans="1:18" s="43" customFormat="1" ht="10.5">
      <c r="A184" s="70"/>
      <c r="B184" s="76"/>
      <c r="C184" s="76"/>
      <c r="D184" s="72"/>
      <c r="E184" s="70"/>
      <c r="F184" s="70"/>
      <c r="G184" s="70"/>
      <c r="H184" s="77"/>
      <c r="I184" s="42"/>
      <c r="K184" s="44"/>
      <c r="L184" s="44"/>
      <c r="M184" s="44"/>
      <c r="N184" s="44"/>
      <c r="O184" s="44"/>
      <c r="P184" s="44"/>
      <c r="Q184" s="44"/>
      <c r="R184" s="44"/>
    </row>
    <row r="185" spans="1:18" s="43" customFormat="1" ht="10.5">
      <c r="A185" s="70"/>
      <c r="B185" s="76"/>
      <c r="C185" s="76"/>
      <c r="D185" s="72"/>
      <c r="E185" s="70"/>
      <c r="F185" s="70"/>
      <c r="G185" s="70"/>
      <c r="H185" s="77"/>
      <c r="I185" s="42"/>
      <c r="K185" s="44"/>
      <c r="L185" s="44"/>
      <c r="M185" s="44"/>
      <c r="N185" s="44"/>
      <c r="O185" s="44"/>
      <c r="P185" s="44"/>
      <c r="Q185" s="44"/>
      <c r="R185" s="44"/>
    </row>
    <row r="186" spans="1:18" s="43" customFormat="1" ht="10.5">
      <c r="A186" s="70"/>
      <c r="B186" s="76"/>
      <c r="C186" s="76"/>
      <c r="D186" s="72"/>
      <c r="E186" s="70"/>
      <c r="F186" s="70"/>
      <c r="G186" s="70"/>
      <c r="H186" s="77"/>
      <c r="I186" s="42"/>
      <c r="K186" s="44"/>
      <c r="L186" s="44"/>
      <c r="M186" s="44"/>
      <c r="N186" s="44"/>
      <c r="O186" s="44"/>
      <c r="P186" s="44"/>
      <c r="Q186" s="44"/>
      <c r="R186" s="44"/>
    </row>
    <row r="187" spans="1:18" s="43" customFormat="1" ht="10.5">
      <c r="A187" s="70"/>
      <c r="B187" s="76"/>
      <c r="C187" s="76"/>
      <c r="D187" s="72"/>
      <c r="E187" s="70"/>
      <c r="F187" s="70"/>
      <c r="G187" s="70"/>
      <c r="H187" s="77"/>
      <c r="I187" s="42"/>
      <c r="K187" s="44"/>
      <c r="L187" s="44"/>
      <c r="M187" s="44"/>
      <c r="N187" s="44"/>
      <c r="O187" s="44"/>
      <c r="P187" s="44"/>
      <c r="Q187" s="44"/>
      <c r="R187" s="44"/>
    </row>
    <row r="188" spans="1:18" s="43" customFormat="1" ht="10.5">
      <c r="A188" s="70"/>
      <c r="B188" s="76"/>
      <c r="C188" s="76"/>
      <c r="D188" s="72"/>
      <c r="E188" s="70"/>
      <c r="F188" s="70"/>
      <c r="G188" s="70"/>
      <c r="H188" s="77"/>
      <c r="I188" s="42"/>
      <c r="K188" s="44"/>
      <c r="L188" s="44"/>
      <c r="M188" s="44"/>
      <c r="N188" s="44"/>
      <c r="O188" s="44"/>
      <c r="P188" s="44"/>
      <c r="Q188" s="44"/>
      <c r="R188" s="44"/>
    </row>
    <row r="189" spans="1:18" s="43" customFormat="1" ht="10.5">
      <c r="A189" s="70"/>
      <c r="B189" s="76"/>
      <c r="C189" s="76"/>
      <c r="D189" s="72"/>
      <c r="E189" s="70"/>
      <c r="F189" s="70"/>
      <c r="G189" s="70"/>
      <c r="H189" s="77"/>
      <c r="I189" s="42"/>
      <c r="K189" s="44"/>
      <c r="L189" s="44"/>
      <c r="M189" s="44"/>
      <c r="N189" s="44"/>
      <c r="O189" s="44"/>
      <c r="P189" s="44"/>
      <c r="Q189" s="44"/>
      <c r="R189" s="44"/>
    </row>
    <row r="190" spans="1:18" s="43" customFormat="1" ht="10.5">
      <c r="A190" s="70"/>
      <c r="B190" s="76"/>
      <c r="C190" s="76"/>
      <c r="D190" s="72"/>
      <c r="E190" s="70"/>
      <c r="F190" s="70"/>
      <c r="G190" s="70"/>
      <c r="H190" s="77"/>
      <c r="I190" s="42"/>
      <c r="K190" s="44"/>
      <c r="L190" s="44"/>
      <c r="M190" s="44"/>
      <c r="N190" s="44"/>
      <c r="O190" s="44"/>
      <c r="P190" s="44"/>
      <c r="Q190" s="44"/>
      <c r="R190" s="44"/>
    </row>
    <row r="191" spans="1:18" s="43" customFormat="1" ht="10.5">
      <c r="A191" s="70"/>
      <c r="B191" s="76"/>
      <c r="C191" s="76"/>
      <c r="D191" s="72"/>
      <c r="E191" s="70"/>
      <c r="F191" s="70"/>
      <c r="G191" s="70"/>
      <c r="H191" s="77"/>
      <c r="I191" s="42"/>
      <c r="K191" s="44"/>
      <c r="L191" s="44"/>
      <c r="M191" s="44"/>
      <c r="N191" s="44"/>
      <c r="O191" s="44"/>
      <c r="P191" s="44"/>
      <c r="Q191" s="44"/>
      <c r="R191" s="44"/>
    </row>
    <row r="192" spans="1:18" s="43" customFormat="1" ht="10.5">
      <c r="A192" s="70"/>
      <c r="B192" s="76"/>
      <c r="C192" s="76"/>
      <c r="D192" s="72"/>
      <c r="E192" s="70"/>
      <c r="F192" s="70"/>
      <c r="G192" s="70"/>
      <c r="H192" s="77"/>
      <c r="I192" s="42"/>
      <c r="K192" s="44"/>
      <c r="L192" s="44"/>
      <c r="M192" s="44"/>
      <c r="N192" s="44"/>
      <c r="O192" s="44"/>
      <c r="P192" s="44"/>
      <c r="Q192" s="44"/>
      <c r="R192" s="44"/>
    </row>
    <row r="193" spans="1:18" s="43" customFormat="1" ht="10.5">
      <c r="A193" s="70"/>
      <c r="B193" s="76"/>
      <c r="C193" s="76"/>
      <c r="D193" s="72"/>
      <c r="E193" s="70"/>
      <c r="F193" s="70"/>
      <c r="G193" s="70"/>
      <c r="H193" s="77"/>
      <c r="I193" s="42"/>
      <c r="K193" s="44"/>
      <c r="L193" s="44"/>
      <c r="M193" s="44"/>
      <c r="N193" s="44"/>
      <c r="O193" s="44"/>
      <c r="P193" s="44"/>
      <c r="Q193" s="44"/>
      <c r="R193" s="44"/>
    </row>
    <row r="194" spans="1:18" s="43" customFormat="1" ht="10.5">
      <c r="A194" s="70"/>
      <c r="B194" s="76"/>
      <c r="C194" s="76"/>
      <c r="D194" s="72"/>
      <c r="E194" s="70"/>
      <c r="F194" s="70"/>
      <c r="G194" s="70"/>
      <c r="H194" s="77"/>
      <c r="I194" s="42"/>
      <c r="K194" s="44"/>
      <c r="L194" s="44"/>
      <c r="M194" s="44"/>
      <c r="N194" s="44"/>
      <c r="O194" s="44"/>
      <c r="P194" s="44"/>
      <c r="Q194" s="44"/>
      <c r="R194" s="44"/>
    </row>
    <row r="195" spans="1:18" s="43" customFormat="1" ht="10.5">
      <c r="A195" s="70"/>
      <c r="B195" s="76"/>
      <c r="C195" s="76"/>
      <c r="D195" s="72"/>
      <c r="E195" s="70"/>
      <c r="F195" s="70"/>
      <c r="G195" s="70"/>
      <c r="H195" s="77"/>
      <c r="I195" s="42"/>
      <c r="K195" s="44"/>
      <c r="L195" s="44"/>
      <c r="M195" s="44"/>
      <c r="N195" s="44"/>
      <c r="O195" s="44"/>
      <c r="P195" s="44"/>
      <c r="Q195" s="44"/>
      <c r="R195" s="44"/>
    </row>
    <row r="196" spans="1:18" s="43" customFormat="1" ht="10.5">
      <c r="A196" s="70"/>
      <c r="B196" s="76"/>
      <c r="C196" s="76"/>
      <c r="D196" s="72"/>
      <c r="E196" s="70"/>
      <c r="F196" s="70"/>
      <c r="G196" s="70"/>
      <c r="H196" s="77"/>
      <c r="I196" s="42"/>
      <c r="K196" s="44"/>
      <c r="L196" s="44"/>
      <c r="M196" s="44"/>
      <c r="N196" s="44"/>
      <c r="O196" s="44"/>
      <c r="P196" s="44"/>
      <c r="Q196" s="44"/>
      <c r="R196" s="44"/>
    </row>
    <row r="197" spans="1:18" s="43" customFormat="1" ht="10.5">
      <c r="A197" s="70"/>
      <c r="B197" s="76"/>
      <c r="C197" s="76"/>
      <c r="D197" s="72"/>
      <c r="E197" s="70"/>
      <c r="F197" s="70"/>
      <c r="G197" s="70"/>
      <c r="H197" s="77"/>
      <c r="I197" s="42"/>
      <c r="K197" s="44"/>
      <c r="L197" s="44"/>
      <c r="M197" s="44"/>
      <c r="N197" s="44"/>
      <c r="O197" s="44"/>
      <c r="P197" s="44"/>
      <c r="Q197" s="44"/>
      <c r="R197" s="44"/>
    </row>
    <row r="198" spans="1:18" s="43" customFormat="1" ht="10.5">
      <c r="A198" s="70"/>
      <c r="B198" s="76"/>
      <c r="C198" s="76"/>
      <c r="D198" s="72"/>
      <c r="E198" s="70"/>
      <c r="F198" s="70"/>
      <c r="G198" s="70"/>
      <c r="H198" s="77"/>
      <c r="I198" s="42"/>
      <c r="K198" s="44"/>
      <c r="L198" s="44"/>
      <c r="M198" s="44"/>
      <c r="N198" s="44"/>
      <c r="O198" s="44"/>
      <c r="P198" s="44"/>
      <c r="Q198" s="44"/>
      <c r="R198" s="44"/>
    </row>
    <row r="199" spans="1:18" s="43" customFormat="1" ht="10.5">
      <c r="A199" s="70"/>
      <c r="B199" s="76"/>
      <c r="C199" s="76"/>
      <c r="D199" s="72"/>
      <c r="E199" s="70"/>
      <c r="F199" s="70"/>
      <c r="G199" s="70"/>
      <c r="H199" s="77"/>
      <c r="I199" s="42"/>
      <c r="K199" s="44"/>
      <c r="L199" s="44"/>
      <c r="M199" s="44"/>
      <c r="N199" s="44"/>
      <c r="O199" s="44"/>
      <c r="P199" s="44"/>
      <c r="Q199" s="44"/>
      <c r="R199" s="44"/>
    </row>
    <row r="200" spans="1:18" s="43" customFormat="1" ht="10.5">
      <c r="A200" s="70"/>
      <c r="B200" s="76"/>
      <c r="C200" s="76"/>
      <c r="D200" s="72"/>
      <c r="E200" s="70"/>
      <c r="F200" s="70"/>
      <c r="G200" s="70"/>
      <c r="H200" s="77"/>
      <c r="I200" s="42"/>
      <c r="K200" s="44"/>
      <c r="L200" s="44"/>
      <c r="M200" s="44"/>
      <c r="N200" s="44"/>
      <c r="O200" s="44"/>
      <c r="P200" s="44"/>
      <c r="Q200" s="44"/>
      <c r="R200" s="44"/>
    </row>
    <row r="201" spans="1:18" s="43" customFormat="1" ht="10.5">
      <c r="A201" s="70"/>
      <c r="B201" s="76"/>
      <c r="C201" s="76"/>
      <c r="D201" s="72"/>
      <c r="E201" s="70"/>
      <c r="F201" s="70"/>
      <c r="G201" s="70"/>
      <c r="H201" s="77"/>
      <c r="I201" s="42"/>
      <c r="K201" s="44"/>
      <c r="L201" s="44"/>
      <c r="M201" s="44"/>
      <c r="N201" s="44"/>
      <c r="O201" s="44"/>
      <c r="P201" s="44"/>
      <c r="Q201" s="44"/>
      <c r="R201" s="44"/>
    </row>
    <row r="202" spans="1:18" s="43" customFormat="1" ht="10.5">
      <c r="A202" s="70"/>
      <c r="B202" s="76"/>
      <c r="C202" s="76"/>
      <c r="D202" s="72"/>
      <c r="E202" s="70"/>
      <c r="F202" s="70"/>
      <c r="G202" s="70"/>
      <c r="H202" s="77"/>
      <c r="I202" s="42"/>
      <c r="K202" s="44"/>
      <c r="L202" s="44"/>
      <c r="M202" s="44"/>
      <c r="N202" s="44"/>
      <c r="O202" s="44"/>
      <c r="P202" s="44"/>
      <c r="Q202" s="44"/>
      <c r="R202" s="44"/>
    </row>
    <row r="203" spans="1:18" s="43" customFormat="1" ht="10.5">
      <c r="A203" s="70"/>
      <c r="B203" s="76"/>
      <c r="C203" s="76"/>
      <c r="D203" s="72"/>
      <c r="E203" s="70"/>
      <c r="F203" s="70"/>
      <c r="G203" s="70"/>
      <c r="H203" s="77"/>
      <c r="I203" s="42"/>
      <c r="K203" s="44"/>
      <c r="L203" s="44"/>
      <c r="M203" s="44"/>
      <c r="N203" s="44"/>
      <c r="O203" s="44"/>
      <c r="P203" s="44"/>
      <c r="Q203" s="44"/>
      <c r="R203" s="44"/>
    </row>
    <row r="204" spans="1:18" s="43" customFormat="1" ht="10.5">
      <c r="A204" s="70"/>
      <c r="B204" s="76"/>
      <c r="C204" s="76"/>
      <c r="D204" s="72"/>
      <c r="E204" s="70"/>
      <c r="F204" s="70"/>
      <c r="G204" s="70"/>
      <c r="H204" s="77"/>
      <c r="I204" s="42"/>
      <c r="K204" s="44"/>
      <c r="L204" s="44"/>
      <c r="M204" s="44"/>
      <c r="N204" s="44"/>
      <c r="O204" s="44"/>
      <c r="P204" s="44"/>
      <c r="Q204" s="44"/>
      <c r="R204" s="44"/>
    </row>
  </sheetData>
  <sheetProtection sheet="1" objects="1" scenarios="1" selectLockedCells="1" selectUnlockedCells="1"/>
  <mergeCells count="5">
    <mergeCell ref="A1:H1"/>
    <mergeCell ref="A2:G2"/>
    <mergeCell ref="H2:I2"/>
    <mergeCell ref="H3:I3"/>
    <mergeCell ref="B4:E4"/>
  </mergeCells>
  <conditionalFormatting sqref="B8:C2883">
    <cfRule type="expression" priority="1" dxfId="0" stopIfTrue="1">
      <formula>$A8&lt;&gt;""</formula>
    </cfRule>
  </conditionalFormatting>
  <conditionalFormatting sqref="D8:H2883 D2887:D2911">
    <cfRule type="expression" priority="2" dxfId="0" stopIfTrue="1">
      <formula>$A8&lt;&gt;""</formula>
    </cfRule>
  </conditionalFormatting>
  <conditionalFormatting sqref="A8:A2883 A2887:A2911">
    <cfRule type="expression" priority="3" dxfId="0" stopIfTrue="1">
      <formula>$A8&lt;&gt;""</formula>
    </cfRule>
  </conditionalFormatting>
  <conditionalFormatting sqref="B2884:C2886">
    <cfRule type="expression" priority="4" dxfId="0" stopIfTrue="1">
      <formula>$A2884&lt;&gt;""</formula>
    </cfRule>
  </conditionalFormatting>
  <conditionalFormatting sqref="D2884:H2886">
    <cfRule type="expression" priority="5" dxfId="0" stopIfTrue="1">
      <formula>$A2884&lt;&gt;""</formula>
    </cfRule>
  </conditionalFormatting>
  <conditionalFormatting sqref="A2884:A2886">
    <cfRule type="expression" priority="6" dxfId="0" stopIfTrue="1">
      <formula>$A2884&lt;&gt;""</formula>
    </cfRule>
  </conditionalFormatting>
  <conditionalFormatting sqref="I8:I76">
    <cfRule type="expression" priority="7" dxfId="0" stopIfTrue="1">
      <formula>$A8&lt;&gt;""</formula>
    </cfRule>
  </conditionalFormatting>
  <dataValidations count="6">
    <dataValidation type="date" allowBlank="1" showErrorMessage="1" sqref="D77:D204">
      <formula1>41640</formula1>
      <formula2>42004</formula2>
    </dataValidation>
    <dataValidation type="list" allowBlank="1" sqref="E8:F204">
      <formula1>Príklady!#REF!</formula1>
      <formula2>0</formula2>
    </dataValidation>
    <dataValidation allowBlank="1" sqref="B8:C204">
      <formula1>0</formula1>
      <formula2>0</formula2>
    </dataValidation>
    <dataValidation type="decimal" operator="greaterThan" allowBlank="1" showErrorMessage="1" sqref="H8:I76 H77:H204">
      <formula1>0</formula1>
    </dataValidation>
    <dataValidation type="date" allowBlank="1" showErrorMessage="1" sqref="D7">
      <formula1>42370</formula1>
      <formula2>42735</formula2>
    </dataValidation>
    <dataValidation type="date" allowBlank="1" showErrorMessage="1" sqref="D8:D76">
      <formula1>44197</formula1>
      <formula2>44561</formula2>
    </dataValidation>
  </dataValidations>
  <printOptions/>
  <pageMargins left="0.19652777777777777" right="0.19652777777777777" top="0.39375" bottom="0.39375" header="0.5118055555555555" footer="0.31527777777777777"/>
  <pageSetup horizontalDpi="300" verticalDpi="300" orientation="landscape" paperSize="9"/>
  <headerFooter alignWithMargins="0">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61"/>
  <sheetViews>
    <sheetView workbookViewId="0" topLeftCell="A1">
      <selection activeCell="C1" sqref="C1"/>
    </sheetView>
  </sheetViews>
  <sheetFormatPr defaultColWidth="9.140625" defaultRowHeight="12.75"/>
  <cols>
    <col min="1" max="1" width="11.57421875" style="85" customWidth="1"/>
    <col min="2" max="2" width="62.7109375" style="85" customWidth="1"/>
    <col min="3" max="4" width="11.57421875" style="85" customWidth="1"/>
    <col min="5" max="6" width="11.28125" style="85" customWidth="1"/>
    <col min="7" max="7" width="11.00390625" style="86" hidden="1" customWidth="1"/>
    <col min="8" max="16384" width="11.28125" style="85" customWidth="1"/>
  </cols>
  <sheetData>
    <row r="1" spans="1:7" s="90" customFormat="1" ht="35.25" customHeight="1">
      <c r="A1" s="87" t="s">
        <v>346</v>
      </c>
      <c r="B1" s="87"/>
      <c r="C1" s="88">
        <v>44227</v>
      </c>
      <c r="D1" s="89"/>
      <c r="G1" s="91">
        <v>44227</v>
      </c>
    </row>
    <row r="2" spans="1:7" ht="13.5">
      <c r="A2" s="92"/>
      <c r="B2" s="92"/>
      <c r="G2" s="91">
        <v>44255</v>
      </c>
    </row>
    <row r="3" spans="1:7" ht="13.5">
      <c r="A3" s="93" t="s">
        <v>347</v>
      </c>
      <c r="B3" s="94">
        <f>INDEX(Adr!B:B,Doklady!B102+1)</f>
        <v>0</v>
      </c>
      <c r="C3" s="94"/>
      <c r="D3" s="94"/>
      <c r="G3" s="91">
        <v>44286</v>
      </c>
    </row>
    <row r="4" spans="1:7" ht="13.5">
      <c r="A4" s="93" t="s">
        <v>348</v>
      </c>
      <c r="B4" s="85">
        <f>RIGHT("0000"&amp;INDEX(Adr!A:A,Doklady!B102+1),8)</f>
        <v>0</v>
      </c>
      <c r="G4" s="91">
        <v>44316</v>
      </c>
    </row>
    <row r="5" spans="1:7" ht="13.5">
      <c r="A5" s="93" t="s">
        <v>349</v>
      </c>
      <c r="B5" s="85">
        <f>INDEX(Adr!D:D,Doklady!B102+1)&amp;", "&amp;INDEX(Adr!E:E,Doklady!B102+1)</f>
        <v>0</v>
      </c>
      <c r="G5" s="91">
        <v>44347</v>
      </c>
    </row>
    <row r="6" spans="1:7" ht="13.5">
      <c r="A6" s="93"/>
      <c r="G6" s="91">
        <v>44377</v>
      </c>
    </row>
    <row r="7" ht="13.5">
      <c r="G7" s="91">
        <v>44408</v>
      </c>
    </row>
    <row r="8" ht="13.5">
      <c r="G8" s="91">
        <v>44439</v>
      </c>
    </row>
    <row r="9" spans="1:7" ht="21.75">
      <c r="A9" s="95" t="s">
        <v>350</v>
      </c>
      <c r="B9" s="95" t="s">
        <v>350</v>
      </c>
      <c r="C9" s="96" t="s">
        <v>351</v>
      </c>
      <c r="G9" s="91">
        <v>44469</v>
      </c>
    </row>
    <row r="10" spans="1:7" ht="13.5">
      <c r="A10" s="97" t="s">
        <v>352</v>
      </c>
      <c r="B10" s="98" t="s">
        <v>353</v>
      </c>
      <c r="C10" s="99">
        <f>+Spolu!C10</f>
        <v>0</v>
      </c>
      <c r="G10" s="91">
        <v>44500</v>
      </c>
    </row>
    <row r="11" spans="1:7" ht="13.5">
      <c r="A11" s="97" t="s">
        <v>354</v>
      </c>
      <c r="B11" s="98" t="s">
        <v>355</v>
      </c>
      <c r="C11" s="99">
        <f>+Spolu!C11</f>
        <v>30408</v>
      </c>
      <c r="G11" s="91">
        <v>44530</v>
      </c>
    </row>
    <row r="12" spans="1:7" ht="13.5">
      <c r="A12" s="97" t="s">
        <v>356</v>
      </c>
      <c r="B12" s="98" t="s">
        <v>357</v>
      </c>
      <c r="C12" s="99">
        <f>+Spolu!C12</f>
        <v>0</v>
      </c>
      <c r="G12" s="91">
        <v>44561</v>
      </c>
    </row>
    <row r="13" spans="1:7" ht="13.5">
      <c r="A13" s="97" t="s">
        <v>358</v>
      </c>
      <c r="B13" s="98" t="s">
        <v>359</v>
      </c>
      <c r="C13" s="99">
        <f>+Spolu!C13</f>
        <v>0</v>
      </c>
      <c r="G13" s="91"/>
    </row>
    <row r="14" spans="1:7" ht="13.5">
      <c r="A14" s="97" t="s">
        <v>360</v>
      </c>
      <c r="B14" s="98" t="s">
        <v>361</v>
      </c>
      <c r="C14" s="99">
        <f>+Spolu!C14</f>
        <v>0</v>
      </c>
      <c r="G14" s="91"/>
    </row>
    <row r="15" spans="1:7" ht="13.5">
      <c r="A15" s="100" t="s">
        <v>362</v>
      </c>
      <c r="B15" s="101"/>
      <c r="C15" s="102">
        <f>SUM(C10:C14)</f>
        <v>30408</v>
      </c>
      <c r="G15" s="91"/>
    </row>
    <row r="16" ht="13.5">
      <c r="G16" s="91"/>
    </row>
    <row r="17" spans="1:5" ht="72" customHeight="1">
      <c r="A17" s="103" t="s">
        <v>363</v>
      </c>
      <c r="B17" s="103"/>
      <c r="C17" s="103"/>
      <c r="D17" s="103"/>
      <c r="E17" s="104"/>
    </row>
    <row r="61" ht="12.75">
      <c r="A61" s="85">
        <v>15</v>
      </c>
    </row>
  </sheetData>
  <sheetProtection sheet="1" objects="1" scenarios="1" selectLockedCells="1"/>
  <mergeCells count="3">
    <mergeCell ref="A1:B1"/>
    <mergeCell ref="B3:D3"/>
    <mergeCell ref="A17:D17"/>
  </mergeCells>
  <dataValidations count="2">
    <dataValidation type="list" allowBlank="1" showErrorMessage="1" sqref="C1">
      <formula1>Príjmy!$G$1:$G$12</formula1>
      <formula2>0</formula2>
    </dataValidation>
    <dataValidation type="decimal" allowBlank="1" showErrorMessage="1" sqref="C10:C14">
      <formula1>0</formula1>
      <formula2>20000000</formula2>
    </dataValidation>
  </dataValidations>
  <printOptions horizontalCentered="1"/>
  <pageMargins left="0.5118055555555555" right="0.5118055555555555" top="0.7479166666666667" bottom="0.7479166666666667" header="0.5118055555555555" footer="0.5118055555555555"/>
  <pageSetup fitToHeight="1" fitToWidth="1"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X234"/>
  <sheetViews>
    <sheetView workbookViewId="0" topLeftCell="A169">
      <selection activeCell="E185" sqref="E185"/>
    </sheetView>
  </sheetViews>
  <sheetFormatPr defaultColWidth="9.140625" defaultRowHeight="12.75"/>
  <cols>
    <col min="1" max="1" width="34.00390625" style="105" customWidth="1"/>
    <col min="2" max="2" width="10.7109375" style="106" customWidth="1"/>
    <col min="3" max="3" width="11.8515625" style="106" customWidth="1"/>
    <col min="4" max="4" width="10.00390625" style="105" customWidth="1"/>
    <col min="5" max="5" width="31.28125" style="105" customWidth="1"/>
    <col min="6" max="6" width="9.421875" style="105" customWidth="1"/>
    <col min="7" max="7" width="23.7109375" style="105" customWidth="1"/>
    <col min="8" max="8" width="11.57421875" style="107" customWidth="1"/>
    <col min="9" max="9" width="10.57421875" style="108" customWidth="1"/>
    <col min="10" max="10" width="5.57421875" style="109" customWidth="1"/>
    <col min="11" max="24" width="5.57421875" style="110" customWidth="1"/>
    <col min="25" max="16384" width="11.28125" style="111" customWidth="1"/>
  </cols>
  <sheetData>
    <row r="1" spans="1:24" s="105" customFormat="1" ht="12.75" hidden="1">
      <c r="A1" s="112">
        <f>IF(ROW()&lt;=B$3,INDEX('FP'!F:F,B$2+ROW()-1)&amp;" - "&amp;INDEX('FP'!C:C,B$2+ROW()-1),"")</f>
        <v>0</v>
      </c>
      <c r="B1" s="113">
        <f>INDEX(Adr!A:A,B102+1)</f>
        <v>0</v>
      </c>
      <c r="C1" s="114">
        <f>IF(ROW()&lt;=B$3,INDEX('FP'!E:E,B$2+ROW()-1),"")</f>
        <v>0</v>
      </c>
      <c r="D1" s="115">
        <f>IF(ROW()&lt;=B$3,INDEX('FP'!F:F,B$2+ROW()-1),"")</f>
        <v>0</v>
      </c>
      <c r="E1" s="115">
        <f>IF(ROW()&lt;=B$3,INDEX('FP'!G:G,B$2+ROW()-1),"")</f>
        <v>0</v>
      </c>
      <c r="F1" s="115"/>
      <c r="G1" s="116">
        <f>IF(ROW()&lt;=B$3,INDEX('FP'!C:C,B$2+ROW()-1),"")</f>
        <v>0</v>
      </c>
      <c r="H1" s="117">
        <f aca="true" t="shared" si="0" ref="H1:H94">IF(ROW()&lt;=B$3,SUMIF(A$107:A$10042,A1,H$107:H$10042),"")</f>
        <v>30408.000000000004</v>
      </c>
      <c r="I1" s="118">
        <f aca="true" t="shared" si="1" ref="I1:I94">IF(ROW()&lt;=B$3,_xlfn.SUMIFS(H$103:H$50042,A$103:A$50042,J1,I$103:I$50042,K1),"")</f>
        <v>0</v>
      </c>
      <c r="J1" s="119">
        <f aca="true" t="shared" si="2" ref="J1:J94">$A1</f>
        <v>0</v>
      </c>
      <c r="K1" s="120">
        <v>99</v>
      </c>
      <c r="L1" s="121"/>
      <c r="M1" s="121"/>
      <c r="N1" s="121"/>
      <c r="O1" s="121"/>
      <c r="P1" s="121"/>
      <c r="Q1" s="121"/>
      <c r="R1" s="121"/>
      <c r="S1" s="121"/>
      <c r="T1" s="121"/>
      <c r="U1" s="121"/>
      <c r="V1" s="121"/>
      <c r="W1" s="121"/>
      <c r="X1" s="121"/>
    </row>
    <row r="2" spans="1:24" s="105" customFormat="1" ht="12.75" hidden="1">
      <c r="A2" s="112">
        <f>IF(ROW()&lt;=B$3,INDEX('FP'!F:F,B$2+ROW()-1)&amp;" - "&amp;INDEX('FP'!C:C,B$2+ROW()-1),"")</f>
        <v>0</v>
      </c>
      <c r="B2" s="122">
        <f>MATCH(B1,'FP'!A:A,0)</f>
        <v>106</v>
      </c>
      <c r="C2" s="114">
        <f>IF(ROW()&lt;=B$3,INDEX('FP'!E:E,B$2+ROW()-1),"")</f>
        <v>0</v>
      </c>
      <c r="D2" s="115">
        <f>IF(ROW()&lt;=B$3,INDEX('FP'!F:F,B$2+ROW()-1),"")</f>
        <v>0</v>
      </c>
      <c r="E2" s="115">
        <f>IF(ROW()&lt;=B$3,INDEX('FP'!G:G,B$2+ROW()-1),"")</f>
        <v>0</v>
      </c>
      <c r="F2" s="115"/>
      <c r="G2" s="116">
        <f>IF(ROW()&lt;=B$3,INDEX('FP'!C:C,B$2+ROW()-1),"")</f>
        <v>0</v>
      </c>
      <c r="H2" s="117">
        <f t="shared" si="0"/>
        <v>0</v>
      </c>
      <c r="I2" s="118">
        <f t="shared" si="1"/>
        <v>0</v>
      </c>
      <c r="J2" s="119">
        <f t="shared" si="2"/>
        <v>0</v>
      </c>
      <c r="K2" s="120">
        <v>99</v>
      </c>
      <c r="L2" s="123" t="s">
        <v>364</v>
      </c>
      <c r="M2" s="124" t="s">
        <v>365</v>
      </c>
      <c r="N2" s="121"/>
      <c r="O2" s="121"/>
      <c r="P2" s="121"/>
      <c r="Q2" s="121"/>
      <c r="R2" s="121"/>
      <c r="S2" s="121"/>
      <c r="T2" s="121"/>
      <c r="U2" s="121"/>
      <c r="V2" s="121"/>
      <c r="W2" s="121"/>
      <c r="X2" s="121"/>
    </row>
    <row r="3" spans="1:24" s="105" customFormat="1" ht="12.75" hidden="1">
      <c r="A3" s="112">
        <f>IF(ROW()&lt;=B$3,INDEX('FP'!F:F,B$2+ROW()-1)&amp;" - "&amp;INDEX('FP'!C:C,B$2+ROW()-1),"")</f>
        <v>0</v>
      </c>
      <c r="B3" s="125">
        <f>COUNTIF('FP'!A:A,Doklady!B1)</f>
        <v>1</v>
      </c>
      <c r="C3" s="114">
        <f>IF(ROW()&lt;=B$3,INDEX('FP'!E:E,B$2+ROW()-1),"")</f>
        <v>0</v>
      </c>
      <c r="D3" s="115">
        <f>IF(ROW()&lt;=B$3,INDEX('FP'!F:F,B$2+ROW()-1),"")</f>
        <v>0</v>
      </c>
      <c r="E3" s="115">
        <f>IF(ROW()&lt;=B$3,INDEX('FP'!G:G,B$2+ROW()-1),"")</f>
        <v>0</v>
      </c>
      <c r="F3" s="115"/>
      <c r="G3" s="116">
        <f>IF(ROW()&lt;=B$3,INDEX('FP'!C:C,B$2+ROW()-1),"")</f>
        <v>0</v>
      </c>
      <c r="H3" s="117">
        <f t="shared" si="0"/>
        <v>0</v>
      </c>
      <c r="I3" s="118">
        <f t="shared" si="1"/>
        <v>0</v>
      </c>
      <c r="J3" s="119">
        <f t="shared" si="2"/>
        <v>0</v>
      </c>
      <c r="K3" s="120">
        <v>99</v>
      </c>
      <c r="L3" s="126">
        <f>$A2</f>
        <v>0</v>
      </c>
      <c r="M3" s="127">
        <v>99</v>
      </c>
      <c r="N3" s="121"/>
      <c r="O3" s="121"/>
      <c r="P3" s="121"/>
      <c r="Q3" s="121"/>
      <c r="R3" s="121"/>
      <c r="S3" s="121"/>
      <c r="T3" s="121"/>
      <c r="U3" s="121"/>
      <c r="V3" s="121"/>
      <c r="W3" s="121"/>
      <c r="X3" s="121"/>
    </row>
    <row r="4" spans="1:13" s="105" customFormat="1" ht="12.75" hidden="1">
      <c r="A4" s="128">
        <f>IF(ROW()&lt;=B$3,INDEX('FP'!F:F,B$2+ROW()-1)&amp;" - "&amp;INDEX('FP'!C:C,B$2+ROW()-1),"")</f>
        <v>0</v>
      </c>
      <c r="B4" s="129"/>
      <c r="C4" s="130">
        <f>IF(ROW()&lt;=B$3,INDEX('FP'!E:E,B$2+ROW()-1),"")</f>
        <v>0</v>
      </c>
      <c r="D4" s="115">
        <f>IF(ROW()&lt;=B$3,INDEX('FP'!F:F,B$2+ROW()-1),"")</f>
        <v>0</v>
      </c>
      <c r="E4" s="115">
        <f>IF(ROW()&lt;=B$3,INDEX('FP'!G:G,B$2+ROW()-1),"")</f>
        <v>0</v>
      </c>
      <c r="F4" s="115"/>
      <c r="G4" s="116">
        <f>IF(ROW()&lt;=B$3,INDEX('FP'!C:C,B$2+ROW()-1),"")</f>
        <v>0</v>
      </c>
      <c r="H4" s="117">
        <f t="shared" si="0"/>
        <v>0</v>
      </c>
      <c r="I4" s="118">
        <f t="shared" si="1"/>
        <v>0</v>
      </c>
      <c r="J4" s="119">
        <f t="shared" si="2"/>
        <v>0</v>
      </c>
      <c r="K4" s="120">
        <v>99</v>
      </c>
      <c r="L4" s="131" t="s">
        <v>364</v>
      </c>
      <c r="M4" s="132" t="s">
        <v>365</v>
      </c>
    </row>
    <row r="5" spans="1:24" s="105" customFormat="1" ht="12.75" hidden="1">
      <c r="A5" s="128">
        <f>IF(ROW()&lt;=B$3,INDEX('FP'!F:F,B$2+ROW()-1)&amp;" - "&amp;INDEX('FP'!C:C,B$2+ROW()-1),"")</f>
        <v>0</v>
      </c>
      <c r="B5" s="128"/>
      <c r="C5" s="130">
        <f>IF(ROW()&lt;=B$3,INDEX('FP'!E:E,B$2+ROW()-1),"")</f>
        <v>0</v>
      </c>
      <c r="D5" s="115">
        <f>IF(ROW()&lt;=B$3,INDEX('FP'!F:F,B$2+ROW()-1),"")</f>
        <v>0</v>
      </c>
      <c r="E5" s="115">
        <f>IF(ROW()&lt;=B$3,INDEX('FP'!G:G,B$2+ROW()-1),"")</f>
        <v>0</v>
      </c>
      <c r="F5" s="115"/>
      <c r="G5" s="116">
        <f>IF(ROW()&lt;=B$3,INDEX('FP'!C:C,B$2+ROW()-1),"")</f>
        <v>0</v>
      </c>
      <c r="H5" s="117">
        <f t="shared" si="0"/>
        <v>0</v>
      </c>
      <c r="I5" s="118">
        <f t="shared" si="1"/>
        <v>0</v>
      </c>
      <c r="J5" s="119">
        <f t="shared" si="2"/>
        <v>0</v>
      </c>
      <c r="K5" s="120">
        <v>99</v>
      </c>
      <c r="L5" s="133">
        <f>$A4</f>
        <v>0</v>
      </c>
      <c r="M5" s="134">
        <v>99</v>
      </c>
      <c r="N5" s="121"/>
      <c r="O5" s="121"/>
      <c r="P5" s="121"/>
      <c r="Q5" s="121"/>
      <c r="R5" s="121"/>
      <c r="S5" s="121"/>
      <c r="T5" s="121"/>
      <c r="U5" s="121"/>
      <c r="V5" s="121"/>
      <c r="W5" s="121"/>
      <c r="X5" s="121"/>
    </row>
    <row r="6" spans="1:24" s="105" customFormat="1" ht="12.75" hidden="1">
      <c r="A6" s="128">
        <f>IF(ROW()&lt;=B$3,INDEX('FP'!F:F,B$2+ROW()-1)&amp;" - "&amp;INDEX('FP'!C:C,B$2+ROW()-1),"")</f>
        <v>0</v>
      </c>
      <c r="B6" s="128"/>
      <c r="C6" s="130">
        <f>IF(ROW()&lt;=B$3,INDEX('FP'!E:E,B$2+ROW()-1),"")</f>
        <v>0</v>
      </c>
      <c r="D6" s="115">
        <f>IF(ROW()&lt;=B$3,INDEX('FP'!F:F,B$2+ROW()-1),"")</f>
        <v>0</v>
      </c>
      <c r="E6" s="115">
        <f>IF(ROW()&lt;=B$3,INDEX('FP'!G:G,B$2+ROW()-1),"")</f>
        <v>0</v>
      </c>
      <c r="F6" s="115"/>
      <c r="G6" s="116">
        <f>IF(ROW()&lt;=B$3,INDEX('FP'!C:C,B$2+ROW()-1),"")</f>
        <v>0</v>
      </c>
      <c r="H6" s="117">
        <f t="shared" si="0"/>
        <v>0</v>
      </c>
      <c r="I6" s="118">
        <f t="shared" si="1"/>
        <v>0</v>
      </c>
      <c r="J6" s="119">
        <f t="shared" si="2"/>
        <v>0</v>
      </c>
      <c r="K6" s="120">
        <v>99</v>
      </c>
      <c r="L6" s="123" t="s">
        <v>364</v>
      </c>
      <c r="M6" s="124" t="s">
        <v>365</v>
      </c>
      <c r="P6" s="121"/>
      <c r="Q6" s="121"/>
      <c r="R6" s="121"/>
      <c r="S6" s="121"/>
      <c r="T6" s="121"/>
      <c r="U6" s="121"/>
      <c r="V6" s="121"/>
      <c r="W6" s="121"/>
      <c r="X6" s="121"/>
    </row>
    <row r="7" spans="1:24" s="105" customFormat="1" ht="12.75" hidden="1">
      <c r="A7" s="128">
        <f>IF(ROW()&lt;=B$3,INDEX('FP'!F:F,B$2+ROW()-1)&amp;" - "&amp;INDEX('FP'!C:C,B$2+ROW()-1),"")</f>
        <v>0</v>
      </c>
      <c r="B7" s="128"/>
      <c r="C7" s="130">
        <f>IF(ROW()&lt;=B$3,INDEX('FP'!E:E,B$2+ROW()-1),"")</f>
        <v>0</v>
      </c>
      <c r="D7" s="115">
        <f>IF(ROW()&lt;=B$3,INDEX('FP'!F:F,B$2+ROW()-1),"")</f>
        <v>0</v>
      </c>
      <c r="E7" s="115">
        <f>IF(ROW()&lt;=B$3,INDEX('FP'!G:G,B$2+ROW()-1),"")</f>
        <v>0</v>
      </c>
      <c r="F7" s="115"/>
      <c r="G7" s="116">
        <f>IF(ROW()&lt;=B$3,INDEX('FP'!C:C,B$2+ROW()-1),"")</f>
        <v>0</v>
      </c>
      <c r="H7" s="117">
        <f t="shared" si="0"/>
        <v>0</v>
      </c>
      <c r="I7" s="118">
        <f t="shared" si="1"/>
        <v>0</v>
      </c>
      <c r="J7" s="119">
        <f t="shared" si="2"/>
        <v>0</v>
      </c>
      <c r="K7" s="120">
        <v>99</v>
      </c>
      <c r="L7" s="126">
        <f>$A6</f>
        <v>0</v>
      </c>
      <c r="M7" s="127">
        <v>99</v>
      </c>
      <c r="R7" s="121"/>
      <c r="S7" s="121"/>
      <c r="T7" s="121"/>
      <c r="U7" s="121"/>
      <c r="V7" s="121"/>
      <c r="W7" s="121"/>
      <c r="X7" s="121"/>
    </row>
    <row r="8" spans="1:24" s="105" customFormat="1" ht="12.75" hidden="1">
      <c r="A8" s="128">
        <f>IF(ROW()&lt;=B$3,INDEX('FP'!F:F,B$2+ROW()-1)&amp;" - "&amp;INDEX('FP'!C:C,B$2+ROW()-1),"")</f>
        <v>0</v>
      </c>
      <c r="B8" s="128"/>
      <c r="C8" s="130">
        <f>IF(ROW()&lt;=B$3,INDEX('FP'!E:E,B$2+ROW()-1),"")</f>
        <v>0</v>
      </c>
      <c r="D8" s="115">
        <f>IF(ROW()&lt;=B$3,INDEX('FP'!F:F,B$2+ROW()-1),"")</f>
        <v>0</v>
      </c>
      <c r="E8" s="115">
        <f>IF(ROW()&lt;=B$3,INDEX('FP'!G:G,B$2+ROW()-1),"")</f>
        <v>0</v>
      </c>
      <c r="F8" s="115"/>
      <c r="G8" s="116">
        <f>IF(ROW()&lt;=B$3,INDEX('FP'!C:C,B$2+ROW()-1),"")</f>
        <v>0</v>
      </c>
      <c r="H8" s="117">
        <f t="shared" si="0"/>
        <v>0</v>
      </c>
      <c r="I8" s="118">
        <f t="shared" si="1"/>
        <v>0</v>
      </c>
      <c r="J8" s="119">
        <f t="shared" si="2"/>
        <v>0</v>
      </c>
      <c r="K8" s="120">
        <v>99</v>
      </c>
      <c r="L8" s="131" t="s">
        <v>364</v>
      </c>
      <c r="M8" s="132" t="s">
        <v>365</v>
      </c>
      <c r="N8" s="121"/>
      <c r="O8" s="121"/>
      <c r="T8" s="121"/>
      <c r="U8" s="121"/>
      <c r="V8" s="121"/>
      <c r="W8" s="121"/>
      <c r="X8" s="121"/>
    </row>
    <row r="9" spans="1:24" s="105" customFormat="1" ht="12.75" hidden="1">
      <c r="A9" s="128">
        <f>IF(ROW()&lt;=B$3,INDEX('FP'!F:F,B$2+ROW()-1)&amp;" - "&amp;INDEX('FP'!C:C,B$2+ROW()-1),"")</f>
        <v>0</v>
      </c>
      <c r="B9" s="128"/>
      <c r="C9" s="130">
        <f>IF(ROW()&lt;=B$3,INDEX('FP'!E:E,B$2+ROW()-1),"")</f>
        <v>0</v>
      </c>
      <c r="D9" s="115">
        <f>IF(ROW()&lt;=B$3,INDEX('FP'!F:F,B$2+ROW()-1),"")</f>
        <v>0</v>
      </c>
      <c r="E9" s="115">
        <f>IF(ROW()&lt;=B$3,INDEX('FP'!G:G,B$2+ROW()-1),"")</f>
        <v>0</v>
      </c>
      <c r="F9" s="115"/>
      <c r="G9" s="116">
        <f>IF(ROW()&lt;=B$3,INDEX('FP'!C:C,B$2+ROW()-1),"")</f>
        <v>0</v>
      </c>
      <c r="H9" s="117">
        <f t="shared" si="0"/>
        <v>0</v>
      </c>
      <c r="I9" s="118">
        <f t="shared" si="1"/>
        <v>0</v>
      </c>
      <c r="J9" s="119">
        <f t="shared" si="2"/>
        <v>0</v>
      </c>
      <c r="K9" s="120">
        <v>99</v>
      </c>
      <c r="L9" s="135">
        <f>$A8</f>
        <v>0</v>
      </c>
      <c r="M9" s="136">
        <v>99</v>
      </c>
      <c r="N9" s="121"/>
      <c r="O9" s="121"/>
      <c r="P9" s="121"/>
      <c r="Q9" s="121"/>
      <c r="V9" s="121"/>
      <c r="W9" s="121"/>
      <c r="X9" s="121"/>
    </row>
    <row r="10" spans="1:24" s="105" customFormat="1" ht="12.75" hidden="1">
      <c r="A10" s="128">
        <f>IF(ROW()&lt;=B$3,INDEX('FP'!F:F,B$2+ROW()-1)&amp;" - "&amp;INDEX('FP'!C:C,B$2+ROW()-1),"")</f>
        <v>0</v>
      </c>
      <c r="B10" s="128"/>
      <c r="C10" s="130">
        <f>IF(ROW()&lt;=B$3,INDEX('FP'!E:E,B$2+ROW()-1),"")</f>
        <v>0</v>
      </c>
      <c r="D10" s="115">
        <f>IF(ROW()&lt;=B$3,INDEX('FP'!F:F,B$2+ROW()-1),"")</f>
        <v>0</v>
      </c>
      <c r="E10" s="115">
        <f>IF(ROW()&lt;=B$3,INDEX('FP'!G:G,B$2+ROW()-1),"")</f>
        <v>0</v>
      </c>
      <c r="F10" s="115"/>
      <c r="G10" s="116">
        <f>IF(ROW()&lt;=B$3,INDEX('FP'!C:C,B$2+ROW()-1),"")</f>
        <v>0</v>
      </c>
      <c r="H10" s="117">
        <f t="shared" si="0"/>
        <v>0</v>
      </c>
      <c r="I10" s="118">
        <f t="shared" si="1"/>
        <v>0</v>
      </c>
      <c r="J10" s="119">
        <f t="shared" si="2"/>
        <v>0</v>
      </c>
      <c r="K10" s="120">
        <v>99</v>
      </c>
      <c r="L10" s="123" t="s">
        <v>364</v>
      </c>
      <c r="M10" s="124" t="s">
        <v>365</v>
      </c>
      <c r="N10" s="121"/>
      <c r="O10" s="121"/>
      <c r="P10" s="121"/>
      <c r="Q10" s="121"/>
      <c r="R10" s="121"/>
      <c r="S10" s="121"/>
      <c r="X10" s="121"/>
    </row>
    <row r="11" spans="1:24" s="105" customFormat="1" ht="12.75" hidden="1">
      <c r="A11" s="128">
        <f>IF(ROW()&lt;=B$3,INDEX('FP'!F:F,B$2+ROW()-1)&amp;" - "&amp;INDEX('FP'!C:C,B$2+ROW()-1),"")</f>
        <v>0</v>
      </c>
      <c r="B11" s="128"/>
      <c r="C11" s="130">
        <f>IF(ROW()&lt;=B$3,INDEX('FP'!E:E,B$2+ROW()-1),"")</f>
        <v>0</v>
      </c>
      <c r="D11" s="115">
        <f>IF(ROW()&lt;=B$3,INDEX('FP'!F:F,B$2+ROW()-1),"")</f>
        <v>0</v>
      </c>
      <c r="E11" s="115">
        <f>IF(ROW()&lt;=B$3,INDEX('FP'!G:G,B$2+ROW()-1),"")</f>
        <v>0</v>
      </c>
      <c r="F11" s="115"/>
      <c r="G11" s="116">
        <f>IF(ROW()&lt;=B$3,INDEX('FP'!C:C,B$2+ROW()-1),"")</f>
        <v>0</v>
      </c>
      <c r="H11" s="117">
        <f t="shared" si="0"/>
        <v>0</v>
      </c>
      <c r="I11" s="118">
        <f t="shared" si="1"/>
        <v>0</v>
      </c>
      <c r="J11" s="119">
        <f t="shared" si="2"/>
        <v>0</v>
      </c>
      <c r="K11" s="120">
        <v>99</v>
      </c>
      <c r="L11" s="126">
        <f>$A10</f>
        <v>0</v>
      </c>
      <c r="M11" s="127">
        <v>99</v>
      </c>
      <c r="N11" s="121"/>
      <c r="O11" s="121"/>
      <c r="P11" s="121"/>
      <c r="Q11" s="121"/>
      <c r="R11" s="121"/>
      <c r="S11" s="121"/>
      <c r="X11" s="121"/>
    </row>
    <row r="12" spans="1:23" s="105" customFormat="1" ht="12.75" hidden="1">
      <c r="A12" s="128">
        <f>IF(ROW()&lt;=B$3,INDEX('FP'!F:F,B$2+ROW()-1)&amp;" - "&amp;INDEX('FP'!C:C,B$2+ROW()-1),"")</f>
        <v>0</v>
      </c>
      <c r="B12" s="128"/>
      <c r="C12" s="130">
        <f>IF(ROW()&lt;=B$3,INDEX('FP'!E:E,B$2+ROW()-1),"")</f>
        <v>0</v>
      </c>
      <c r="D12" s="115">
        <f>IF(ROW()&lt;=B$3,INDEX('FP'!F:F,B$2+ROW()-1),"")</f>
        <v>0</v>
      </c>
      <c r="E12" s="115">
        <f>IF(ROW()&lt;=B$3,INDEX('FP'!G:G,B$2+ROW()-1),"")</f>
        <v>0</v>
      </c>
      <c r="F12" s="115"/>
      <c r="G12" s="116">
        <f>IF(ROW()&lt;=B$3,INDEX('FP'!C:C,B$2+ROW()-1),"")</f>
        <v>0</v>
      </c>
      <c r="H12" s="117">
        <f t="shared" si="0"/>
        <v>0</v>
      </c>
      <c r="I12" s="118">
        <f t="shared" si="1"/>
        <v>0</v>
      </c>
      <c r="J12" s="119">
        <f t="shared" si="2"/>
        <v>0</v>
      </c>
      <c r="K12" s="120">
        <v>99</v>
      </c>
      <c r="L12" s="131" t="s">
        <v>364</v>
      </c>
      <c r="M12" s="132" t="s">
        <v>365</v>
      </c>
      <c r="N12" s="121"/>
      <c r="O12" s="121"/>
      <c r="P12" s="121"/>
      <c r="Q12" s="121"/>
      <c r="V12" s="121"/>
      <c r="W12" s="121"/>
    </row>
    <row r="13" spans="1:24" s="105" customFormat="1" ht="12.75" hidden="1">
      <c r="A13" s="128">
        <f>IF(ROW()&lt;=B$3,INDEX('FP'!F:F,B$2+ROW()-1)&amp;" - "&amp;INDEX('FP'!C:C,B$2+ROW()-1),"")</f>
        <v>0</v>
      </c>
      <c r="B13" s="128"/>
      <c r="C13" s="130">
        <f>IF(ROW()&lt;=B$3,INDEX('FP'!E:E,B$2+ROW()-1),"")</f>
        <v>0</v>
      </c>
      <c r="D13" s="115">
        <f>IF(ROW()&lt;=B$3,INDEX('FP'!F:F,B$2+ROW()-1),"")</f>
        <v>0</v>
      </c>
      <c r="E13" s="115">
        <f>IF(ROW()&lt;=B$3,INDEX('FP'!G:G,B$2+ROW()-1),"")</f>
        <v>0</v>
      </c>
      <c r="F13" s="115"/>
      <c r="G13" s="116">
        <f>IF(ROW()&lt;=B$3,INDEX('FP'!C:C,B$2+ROW()-1),"")</f>
        <v>0</v>
      </c>
      <c r="H13" s="117">
        <f t="shared" si="0"/>
        <v>0</v>
      </c>
      <c r="I13" s="118">
        <f t="shared" si="1"/>
        <v>0</v>
      </c>
      <c r="J13" s="119">
        <f t="shared" si="2"/>
        <v>0</v>
      </c>
      <c r="K13" s="120">
        <v>99</v>
      </c>
      <c r="L13" s="133">
        <f>$A12</f>
        <v>0</v>
      </c>
      <c r="M13" s="134">
        <v>99</v>
      </c>
      <c r="N13" s="121"/>
      <c r="O13" s="121"/>
      <c r="T13" s="121"/>
      <c r="U13" s="121"/>
      <c r="V13" s="121"/>
      <c r="W13" s="121"/>
      <c r="X13" s="121"/>
    </row>
    <row r="14" spans="1:24" s="105" customFormat="1" ht="12.75" hidden="1">
      <c r="A14" s="128">
        <f>IF(ROW()&lt;=B$3,INDEX('FP'!F:F,B$2+ROW()-1)&amp;" - "&amp;INDEX('FP'!C:C,B$2+ROW()-1),"")</f>
        <v>0</v>
      </c>
      <c r="B14" s="128"/>
      <c r="C14" s="130">
        <f>IF(ROW()&lt;=B$3,INDEX('FP'!E:E,B$2+ROW()-1),"")</f>
        <v>0</v>
      </c>
      <c r="D14" s="115">
        <f>IF(ROW()&lt;=B$3,INDEX('FP'!F:F,B$2+ROW()-1),"")</f>
        <v>0</v>
      </c>
      <c r="E14" s="115">
        <f>IF(ROW()&lt;=B$3,INDEX('FP'!G:G,B$2+ROW()-1),"")</f>
        <v>0</v>
      </c>
      <c r="F14" s="115"/>
      <c r="G14" s="116">
        <f>IF(ROW()&lt;=B$3,INDEX('FP'!C:C,B$2+ROW()-1),"")</f>
        <v>0</v>
      </c>
      <c r="H14" s="117">
        <f t="shared" si="0"/>
        <v>0</v>
      </c>
      <c r="I14" s="118">
        <f t="shared" si="1"/>
        <v>0</v>
      </c>
      <c r="J14" s="119">
        <f t="shared" si="2"/>
        <v>0</v>
      </c>
      <c r="K14" s="120">
        <v>99</v>
      </c>
      <c r="L14" s="123" t="s">
        <v>364</v>
      </c>
      <c r="M14" s="124" t="s">
        <v>365</v>
      </c>
      <c r="R14" s="121"/>
      <c r="S14" s="121"/>
      <c r="T14" s="121"/>
      <c r="U14" s="121"/>
      <c r="V14" s="121"/>
      <c r="W14" s="121"/>
      <c r="X14" s="121"/>
    </row>
    <row r="15" spans="1:24" s="105" customFormat="1" ht="12.75" hidden="1">
      <c r="A15" s="128">
        <f>IF(ROW()&lt;=B$3,INDEX('FP'!F:F,B$2+ROW()-1)&amp;" - "&amp;INDEX('FP'!C:C,B$2+ROW()-1),"")</f>
        <v>0</v>
      </c>
      <c r="B15" s="128"/>
      <c r="C15" s="130">
        <f>IF(ROW()&lt;=B$3,INDEX('FP'!E:E,B$2+ROW()-1),"")</f>
        <v>0</v>
      </c>
      <c r="D15" s="115">
        <f>IF(ROW()&lt;=B$3,INDEX('FP'!F:F,B$2+ROW()-1),"")</f>
        <v>0</v>
      </c>
      <c r="E15" s="115">
        <f>IF(ROW()&lt;=B$3,INDEX('FP'!G:G,B$2+ROW()-1),"")</f>
        <v>0</v>
      </c>
      <c r="F15" s="115"/>
      <c r="G15" s="116">
        <f>IF(ROW()&lt;=B$3,INDEX('FP'!C:C,B$2+ROW()-1),"")</f>
        <v>0</v>
      </c>
      <c r="H15" s="117">
        <f t="shared" si="0"/>
        <v>0</v>
      </c>
      <c r="I15" s="118">
        <f t="shared" si="1"/>
        <v>0</v>
      </c>
      <c r="J15" s="119">
        <f t="shared" si="2"/>
        <v>0</v>
      </c>
      <c r="K15" s="120">
        <v>99</v>
      </c>
      <c r="L15" s="126">
        <f>$A14</f>
        <v>0</v>
      </c>
      <c r="M15" s="127">
        <v>99</v>
      </c>
      <c r="P15" s="121"/>
      <c r="Q15" s="121"/>
      <c r="R15" s="121"/>
      <c r="S15" s="121"/>
      <c r="T15" s="121"/>
      <c r="U15" s="121"/>
      <c r="V15" s="121"/>
      <c r="W15" s="121"/>
      <c r="X15" s="121"/>
    </row>
    <row r="16" spans="1:24" s="105" customFormat="1" ht="12.75" hidden="1">
      <c r="A16" s="128">
        <f>IF(ROW()&lt;=B$3,INDEX('FP'!F:F,B$2+ROW()-1)&amp;" - "&amp;INDEX('FP'!C:C,B$2+ROW()-1),"")</f>
        <v>0</v>
      </c>
      <c r="B16" s="128"/>
      <c r="C16" s="130">
        <f>IF(ROW()&lt;=B$3,INDEX('FP'!E:E,B$2+ROW()-1),"")</f>
        <v>0</v>
      </c>
      <c r="D16" s="115">
        <f>IF(ROW()&lt;=B$3,INDEX('FP'!F:F,B$2+ROW()-1),"")</f>
        <v>0</v>
      </c>
      <c r="E16" s="115">
        <f>IF(ROW()&lt;=B$3,INDEX('FP'!G:G,B$2+ROW()-1),"")</f>
        <v>0</v>
      </c>
      <c r="F16" s="115"/>
      <c r="G16" s="116">
        <f>IF(ROW()&lt;=B$3,INDEX('FP'!C:C,B$2+ROW()-1),"")</f>
        <v>0</v>
      </c>
      <c r="H16" s="117">
        <f t="shared" si="0"/>
        <v>0</v>
      </c>
      <c r="I16" s="118">
        <f t="shared" si="1"/>
        <v>0</v>
      </c>
      <c r="J16" s="119">
        <f t="shared" si="2"/>
        <v>0</v>
      </c>
      <c r="K16" s="120">
        <v>99</v>
      </c>
      <c r="L16" s="131" t="s">
        <v>364</v>
      </c>
      <c r="M16" s="132" t="s">
        <v>365</v>
      </c>
      <c r="N16" s="121"/>
      <c r="O16" s="121"/>
      <c r="P16" s="121"/>
      <c r="Q16" s="121"/>
      <c r="R16" s="121"/>
      <c r="S16" s="121"/>
      <c r="T16" s="121"/>
      <c r="U16" s="121"/>
      <c r="V16" s="121"/>
      <c r="W16" s="121"/>
      <c r="X16" s="121"/>
    </row>
    <row r="17" spans="1:24" s="105" customFormat="1" ht="12.75" hidden="1">
      <c r="A17" s="128">
        <f>IF(ROW()&lt;=B$3,INDEX('FP'!F:F,B$2+ROW()-1)&amp;" - "&amp;INDEX('FP'!C:C,B$2+ROW()-1),"")</f>
        <v>0</v>
      </c>
      <c r="B17" s="128"/>
      <c r="C17" s="130">
        <f>IF(ROW()&lt;=B$3,INDEX('FP'!E:E,B$2+ROW()-1),"")</f>
        <v>0</v>
      </c>
      <c r="D17" s="115">
        <f>IF(ROW()&lt;=B$3,INDEX('FP'!F:F,B$2+ROW()-1),"")</f>
        <v>0</v>
      </c>
      <c r="E17" s="115">
        <f>IF(ROW()&lt;=B$3,INDEX('FP'!G:G,B$2+ROW()-1),"")</f>
        <v>0</v>
      </c>
      <c r="F17" s="115"/>
      <c r="G17" s="116">
        <f>IF(ROW()&lt;=B$3,INDEX('FP'!C:C,B$2+ROW()-1),"")</f>
        <v>0</v>
      </c>
      <c r="H17" s="117">
        <f t="shared" si="0"/>
        <v>0</v>
      </c>
      <c r="I17" s="118">
        <f t="shared" si="1"/>
        <v>0</v>
      </c>
      <c r="J17" s="119">
        <f t="shared" si="2"/>
        <v>0</v>
      </c>
      <c r="K17" s="120">
        <v>99</v>
      </c>
      <c r="L17" s="133">
        <f>$A16</f>
        <v>0</v>
      </c>
      <c r="M17" s="134">
        <v>99</v>
      </c>
      <c r="N17" s="121"/>
      <c r="O17" s="121"/>
      <c r="P17" s="121"/>
      <c r="Q17" s="121"/>
      <c r="R17" s="121"/>
      <c r="S17" s="121"/>
      <c r="T17" s="121"/>
      <c r="U17" s="121"/>
      <c r="V17" s="121"/>
      <c r="W17" s="121"/>
      <c r="X17" s="121"/>
    </row>
    <row r="18" spans="1:24" s="105" customFormat="1" ht="12.75" hidden="1">
      <c r="A18" s="128">
        <f>IF(ROW()&lt;=B$3,INDEX('FP'!F:F,B$2+ROW()-1)&amp;" - "&amp;INDEX('FP'!C:C,B$2+ROW()-1),"")</f>
        <v>0</v>
      </c>
      <c r="B18" s="128"/>
      <c r="C18" s="130">
        <f>IF(ROW()&lt;=B$3,INDEX('FP'!E:E,B$2+ROW()-1),"")</f>
        <v>0</v>
      </c>
      <c r="D18" s="115">
        <f>IF(ROW()&lt;=B$3,INDEX('FP'!F:F,B$2+ROW()-1),"")</f>
        <v>0</v>
      </c>
      <c r="E18" s="115">
        <f>IF(ROW()&lt;=B$3,INDEX('FP'!G:G,B$2+ROW()-1),"")</f>
        <v>0</v>
      </c>
      <c r="F18" s="115"/>
      <c r="G18" s="116">
        <f>IF(ROW()&lt;=B$3,INDEX('FP'!C:C,B$2+ROW()-1),"")</f>
        <v>0</v>
      </c>
      <c r="H18" s="117">
        <f t="shared" si="0"/>
        <v>0</v>
      </c>
      <c r="I18" s="118">
        <f t="shared" si="1"/>
        <v>0</v>
      </c>
      <c r="J18" s="119">
        <f t="shared" si="2"/>
        <v>0</v>
      </c>
      <c r="K18" s="120">
        <v>99</v>
      </c>
      <c r="L18" s="123" t="s">
        <v>364</v>
      </c>
      <c r="M18" s="124" t="s">
        <v>365</v>
      </c>
      <c r="P18" s="121"/>
      <c r="Q18" s="121"/>
      <c r="R18" s="121"/>
      <c r="S18" s="121"/>
      <c r="T18" s="121"/>
      <c r="U18" s="121"/>
      <c r="V18" s="121"/>
      <c r="W18" s="121"/>
      <c r="X18" s="121"/>
    </row>
    <row r="19" spans="1:24" s="105" customFormat="1" ht="12.75" hidden="1">
      <c r="A19" s="128">
        <f>IF(ROW()&lt;=B$3,INDEX('FP'!F:F,B$2+ROW()-1)&amp;" - "&amp;INDEX('FP'!C:C,B$2+ROW()-1),"")</f>
        <v>0</v>
      </c>
      <c r="B19" s="128"/>
      <c r="C19" s="130">
        <f>IF(ROW()&lt;=B$3,INDEX('FP'!E:E,B$2+ROW()-1),"")</f>
        <v>0</v>
      </c>
      <c r="D19" s="115">
        <f>IF(ROW()&lt;=B$3,INDEX('FP'!F:F,B$2+ROW()-1),"")</f>
        <v>0</v>
      </c>
      <c r="E19" s="115">
        <f>IF(ROW()&lt;=B$3,INDEX('FP'!G:G,B$2+ROW()-1),"")</f>
        <v>0</v>
      </c>
      <c r="F19" s="115"/>
      <c r="G19" s="116">
        <f>IF(ROW()&lt;=B$3,INDEX('FP'!C:C,B$2+ROW()-1),"")</f>
        <v>0</v>
      </c>
      <c r="H19" s="117">
        <f t="shared" si="0"/>
        <v>0</v>
      </c>
      <c r="I19" s="118">
        <f t="shared" si="1"/>
        <v>0</v>
      </c>
      <c r="J19" s="119">
        <f t="shared" si="2"/>
        <v>0</v>
      </c>
      <c r="K19" s="120">
        <v>99</v>
      </c>
      <c r="L19" s="137">
        <f>$A18</f>
        <v>0</v>
      </c>
      <c r="M19" s="138">
        <v>99</v>
      </c>
      <c r="R19" s="121"/>
      <c r="S19" s="121"/>
      <c r="T19" s="121"/>
      <c r="U19" s="121"/>
      <c r="V19" s="121"/>
      <c r="W19" s="121"/>
      <c r="X19" s="121"/>
    </row>
    <row r="20" spans="1:24" s="105" customFormat="1" ht="12.75" hidden="1">
      <c r="A20" s="128">
        <f>IF(ROW()&lt;=B$3,INDEX('FP'!F:F,B$2+ROW()-1)&amp;" - "&amp;INDEX('FP'!C:C,B$2+ROW()-1),"")</f>
        <v>0</v>
      </c>
      <c r="B20" s="128"/>
      <c r="C20" s="130">
        <f>IF(ROW()&lt;=B$3,INDEX('FP'!E:E,B$2+ROW()-1),"")</f>
        <v>0</v>
      </c>
      <c r="D20" s="115">
        <f>IF(ROW()&lt;=B$3,INDEX('FP'!F:F,B$2+ROW()-1),"")</f>
        <v>0</v>
      </c>
      <c r="E20" s="115">
        <f>IF(ROW()&lt;=B$3,INDEX('FP'!G:G,B$2+ROW()-1),"")</f>
        <v>0</v>
      </c>
      <c r="F20" s="115"/>
      <c r="G20" s="116">
        <f>IF(ROW()&lt;=B$3,INDEX('FP'!C:C,B$2+ROW()-1),"")</f>
        <v>0</v>
      </c>
      <c r="H20" s="117">
        <f t="shared" si="0"/>
        <v>0</v>
      </c>
      <c r="I20" s="118">
        <f t="shared" si="1"/>
        <v>0</v>
      </c>
      <c r="J20" s="119">
        <f t="shared" si="2"/>
        <v>0</v>
      </c>
      <c r="K20" s="120">
        <v>99</v>
      </c>
      <c r="L20" s="131" t="s">
        <v>364</v>
      </c>
      <c r="M20" s="132" t="s">
        <v>365</v>
      </c>
      <c r="N20" s="121"/>
      <c r="O20" s="121"/>
      <c r="T20" s="121"/>
      <c r="U20" s="121"/>
      <c r="V20" s="121"/>
      <c r="W20" s="121"/>
      <c r="X20" s="121"/>
    </row>
    <row r="21" spans="1:24" s="105" customFormat="1" ht="12.75" hidden="1">
      <c r="A21" s="128">
        <f>IF(ROW()&lt;=B$3,INDEX('FP'!F:F,B$2+ROW()-1)&amp;" - "&amp;INDEX('FP'!C:C,B$2+ROW()-1),"")</f>
        <v>0</v>
      </c>
      <c r="B21" s="128"/>
      <c r="C21" s="130">
        <f>IF(ROW()&lt;=B$3,INDEX('FP'!E:E,B$2+ROW()-1),"")</f>
        <v>0</v>
      </c>
      <c r="D21" s="115">
        <f>IF(ROW()&lt;=B$3,INDEX('FP'!F:F,B$2+ROW()-1),"")</f>
        <v>0</v>
      </c>
      <c r="E21" s="115">
        <f>IF(ROW()&lt;=B$3,INDEX('FP'!G:G,B$2+ROW()-1),"")</f>
        <v>0</v>
      </c>
      <c r="F21" s="115"/>
      <c r="G21" s="116">
        <f>IF(ROW()&lt;=B$3,INDEX('FP'!C:C,B$2+ROW()-1),"")</f>
        <v>0</v>
      </c>
      <c r="H21" s="117">
        <f t="shared" si="0"/>
        <v>0</v>
      </c>
      <c r="I21" s="118">
        <f t="shared" si="1"/>
        <v>0</v>
      </c>
      <c r="J21" s="119">
        <f t="shared" si="2"/>
        <v>0</v>
      </c>
      <c r="K21" s="120">
        <v>99</v>
      </c>
      <c r="L21" s="133">
        <f>$A20</f>
        <v>0</v>
      </c>
      <c r="M21" s="134">
        <v>99</v>
      </c>
      <c r="N21" s="121"/>
      <c r="O21" s="121"/>
      <c r="P21" s="121"/>
      <c r="Q21" s="121"/>
      <c r="V21" s="121"/>
      <c r="W21" s="121"/>
      <c r="X21" s="121"/>
    </row>
    <row r="22" spans="1:24" s="105" customFormat="1" ht="12.75" hidden="1">
      <c r="A22" s="128">
        <f>IF(ROW()&lt;=B$3,INDEX('FP'!F:F,B$2+ROW()-1)&amp;" - "&amp;INDEX('FP'!C:C,B$2+ROW()-1),"")</f>
        <v>0</v>
      </c>
      <c r="B22" s="128"/>
      <c r="C22" s="130">
        <f>IF(ROW()&lt;=B$3,INDEX('FP'!E:E,B$2+ROW()-1),"")</f>
        <v>0</v>
      </c>
      <c r="D22" s="115">
        <f>IF(ROW()&lt;=B$3,INDEX('FP'!F:F,B$2+ROW()-1),"")</f>
        <v>0</v>
      </c>
      <c r="E22" s="115">
        <f>IF(ROW()&lt;=B$3,INDEX('FP'!G:G,B$2+ROW()-1),"")</f>
        <v>0</v>
      </c>
      <c r="F22" s="115"/>
      <c r="G22" s="116">
        <f>IF(ROW()&lt;=B$3,INDEX('FP'!C:C,B$2+ROW()-1),"")</f>
        <v>0</v>
      </c>
      <c r="H22" s="117">
        <f t="shared" si="0"/>
        <v>0</v>
      </c>
      <c r="I22" s="118">
        <f t="shared" si="1"/>
        <v>0</v>
      </c>
      <c r="J22" s="119">
        <f t="shared" si="2"/>
        <v>0</v>
      </c>
      <c r="K22" s="120">
        <v>99</v>
      </c>
      <c r="L22" s="139" t="s">
        <v>364</v>
      </c>
      <c r="M22" s="129" t="s">
        <v>365</v>
      </c>
      <c r="N22" s="121"/>
      <c r="O22" s="121"/>
      <c r="P22" s="121"/>
      <c r="Q22" s="121"/>
      <c r="R22" s="121"/>
      <c r="S22" s="121"/>
      <c r="X22" s="121"/>
    </row>
    <row r="23" spans="1:24" s="105" customFormat="1" ht="12.75" hidden="1">
      <c r="A23" s="128">
        <f>IF(ROW()&lt;=B$3,INDEX('FP'!F:F,B$2+ROW()-1)&amp;" - "&amp;INDEX('FP'!C:C,B$2+ROW()-1),"")</f>
        <v>0</v>
      </c>
      <c r="B23" s="128"/>
      <c r="C23" s="130">
        <f>IF(ROW()&lt;=B$3,INDEX('FP'!E:E,B$2+ROW()-1),"")</f>
        <v>0</v>
      </c>
      <c r="D23" s="115">
        <f>IF(ROW()&lt;=B$3,INDEX('FP'!F:F,B$2+ROW()-1),"")</f>
        <v>0</v>
      </c>
      <c r="E23" s="115">
        <f>IF(ROW()&lt;=B$3,INDEX('FP'!G:G,B$2+ROW()-1),"")</f>
        <v>0</v>
      </c>
      <c r="F23" s="115"/>
      <c r="G23" s="116">
        <f>IF(ROW()&lt;=B$3,INDEX('FP'!C:C,B$2+ROW()-1),"")</f>
        <v>0</v>
      </c>
      <c r="H23" s="117">
        <f t="shared" si="0"/>
        <v>0</v>
      </c>
      <c r="I23" s="118">
        <f t="shared" si="1"/>
        <v>0</v>
      </c>
      <c r="J23" s="119">
        <f t="shared" si="2"/>
        <v>0</v>
      </c>
      <c r="K23" s="120">
        <v>99</v>
      </c>
      <c r="L23" s="140">
        <f>$A22</f>
        <v>0</v>
      </c>
      <c r="M23" s="140">
        <v>99</v>
      </c>
      <c r="N23" s="121"/>
      <c r="O23" s="121"/>
      <c r="P23" s="121"/>
      <c r="Q23" s="121"/>
      <c r="R23" s="121"/>
      <c r="S23" s="121"/>
      <c r="X23" s="121"/>
    </row>
    <row r="24" spans="1:24" s="105" customFormat="1" ht="12.75" hidden="1">
      <c r="A24" s="128">
        <f>IF(ROW()&lt;=B$3,INDEX('FP'!F:F,B$2+ROW()-1)&amp;" - "&amp;INDEX('FP'!C:C,B$2+ROW()-1),"")</f>
        <v>0</v>
      </c>
      <c r="B24" s="128"/>
      <c r="C24" s="130">
        <f>IF(ROW()&lt;=B$3,INDEX('FP'!E:E,B$2+ROW()-1),"")</f>
        <v>0</v>
      </c>
      <c r="D24" s="115">
        <f>IF(ROW()&lt;=B$3,INDEX('FP'!F:F,B$2+ROW()-1),"")</f>
        <v>0</v>
      </c>
      <c r="E24" s="115">
        <f>IF(ROW()&lt;=B$3,INDEX('FP'!G:G,B$2+ROW()-1),"")</f>
        <v>0</v>
      </c>
      <c r="F24" s="115"/>
      <c r="G24" s="116">
        <f>IF(ROW()&lt;=B$3,INDEX('FP'!C:C,B$2+ROW()-1),"")</f>
        <v>0</v>
      </c>
      <c r="H24" s="117">
        <f t="shared" si="0"/>
        <v>0</v>
      </c>
      <c r="I24" s="118">
        <f t="shared" si="1"/>
        <v>0</v>
      </c>
      <c r="J24" s="119">
        <f t="shared" si="2"/>
        <v>0</v>
      </c>
      <c r="K24" s="120">
        <v>99</v>
      </c>
      <c r="L24" s="131" t="s">
        <v>364</v>
      </c>
      <c r="M24" s="132" t="s">
        <v>365</v>
      </c>
      <c r="N24" s="121"/>
      <c r="O24" s="121"/>
      <c r="P24" s="121"/>
      <c r="Q24" s="121"/>
      <c r="V24" s="121"/>
      <c r="W24" s="121"/>
      <c r="X24" s="121"/>
    </row>
    <row r="25" spans="1:24" s="105" customFormat="1" ht="12.75" hidden="1">
      <c r="A25" s="128">
        <f>IF(ROW()&lt;=B$3,INDEX('FP'!F:F,B$2+ROW()-1)&amp;" - "&amp;INDEX('FP'!C:C,B$2+ROW()-1),"")</f>
        <v>0</v>
      </c>
      <c r="B25" s="128"/>
      <c r="C25" s="130">
        <f>IF(ROW()&lt;=B$3,INDEX('FP'!E:E,B$2+ROW()-1),"")</f>
        <v>0</v>
      </c>
      <c r="D25" s="115">
        <f>IF(ROW()&lt;=B$3,INDEX('FP'!F:F,B$2+ROW()-1),"")</f>
        <v>0</v>
      </c>
      <c r="E25" s="115">
        <f>IF(ROW()&lt;=B$3,INDEX('FP'!G:G,B$2+ROW()-1),"")</f>
        <v>0</v>
      </c>
      <c r="F25" s="115"/>
      <c r="G25" s="116">
        <f>IF(ROW()&lt;=B$3,INDEX('FP'!C:C,B$2+ROW()-1),"")</f>
        <v>0</v>
      </c>
      <c r="H25" s="117">
        <f t="shared" si="0"/>
        <v>0</v>
      </c>
      <c r="I25" s="118">
        <f t="shared" si="1"/>
        <v>0</v>
      </c>
      <c r="J25" s="119">
        <f t="shared" si="2"/>
        <v>0</v>
      </c>
      <c r="K25" s="120">
        <v>99</v>
      </c>
      <c r="L25" s="133">
        <f>$A24</f>
        <v>0</v>
      </c>
      <c r="M25" s="134">
        <v>99</v>
      </c>
      <c r="N25" s="121"/>
      <c r="O25" s="121"/>
      <c r="T25" s="121"/>
      <c r="U25" s="121"/>
      <c r="V25" s="121"/>
      <c r="W25" s="121"/>
      <c r="X25" s="121"/>
    </row>
    <row r="26" spans="1:24" s="105" customFormat="1" ht="12.75" hidden="1">
      <c r="A26" s="128">
        <f>IF(ROW()&lt;=B$3,INDEX('FP'!F:F,B$2+ROW()-1)&amp;" - "&amp;INDEX('FP'!C:C,B$2+ROW()-1),"")</f>
        <v>0</v>
      </c>
      <c r="B26" s="128"/>
      <c r="C26" s="130">
        <f>IF(ROW()&lt;=B$3,INDEX('FP'!E:E,B$2+ROW()-1),"")</f>
        <v>0</v>
      </c>
      <c r="D26" s="115">
        <f>IF(ROW()&lt;=B$3,INDEX('FP'!F:F,B$2+ROW()-1),"")</f>
        <v>0</v>
      </c>
      <c r="E26" s="115">
        <f>IF(ROW()&lt;=B$3,INDEX('FP'!G:G,B$2+ROW()-1),"")</f>
        <v>0</v>
      </c>
      <c r="F26" s="115"/>
      <c r="G26" s="116">
        <f>IF(ROW()&lt;=B$3,INDEX('FP'!C:C,B$2+ROW()-1),"")</f>
        <v>0</v>
      </c>
      <c r="H26" s="117">
        <f t="shared" si="0"/>
        <v>0</v>
      </c>
      <c r="I26" s="118">
        <f t="shared" si="1"/>
        <v>0</v>
      </c>
      <c r="J26" s="119">
        <f t="shared" si="2"/>
        <v>0</v>
      </c>
      <c r="K26" s="120">
        <v>99</v>
      </c>
      <c r="L26" s="139" t="s">
        <v>364</v>
      </c>
      <c r="M26" s="129" t="s">
        <v>365</v>
      </c>
      <c r="R26" s="121"/>
      <c r="S26" s="121"/>
      <c r="T26" s="121"/>
      <c r="U26" s="121"/>
      <c r="V26" s="121"/>
      <c r="W26" s="121"/>
      <c r="X26" s="121"/>
    </row>
    <row r="27" spans="1:24" s="105" customFormat="1" ht="12.75" hidden="1">
      <c r="A27" s="128">
        <f>IF(ROW()&lt;=B$3,INDEX('FP'!F:F,B$2+ROW()-1)&amp;" - "&amp;INDEX('FP'!C:C,B$2+ROW()-1),"")</f>
        <v>0</v>
      </c>
      <c r="B27" s="128"/>
      <c r="C27" s="130">
        <f>IF(ROW()&lt;=B$3,INDEX('FP'!E:E,B$2+ROW()-1),"")</f>
        <v>0</v>
      </c>
      <c r="D27" s="115">
        <f>IF(ROW()&lt;=B$3,INDEX('FP'!F:F,B$2+ROW()-1),"")</f>
        <v>0</v>
      </c>
      <c r="E27" s="115">
        <f>IF(ROW()&lt;=B$3,INDEX('FP'!G:G,B$2+ROW()-1),"")</f>
        <v>0</v>
      </c>
      <c r="F27" s="115"/>
      <c r="G27" s="116">
        <f>IF(ROW()&lt;=B$3,INDEX('FP'!C:C,B$2+ROW()-1),"")</f>
        <v>0</v>
      </c>
      <c r="H27" s="117">
        <f t="shared" si="0"/>
        <v>0</v>
      </c>
      <c r="I27" s="118">
        <f t="shared" si="1"/>
        <v>0</v>
      </c>
      <c r="J27" s="119">
        <f t="shared" si="2"/>
        <v>0</v>
      </c>
      <c r="K27" s="120">
        <v>99</v>
      </c>
      <c r="L27" s="140">
        <f>$A26</f>
        <v>0</v>
      </c>
      <c r="M27" s="140">
        <v>99</v>
      </c>
      <c r="P27" s="121"/>
      <c r="Q27" s="121"/>
      <c r="R27" s="121"/>
      <c r="S27" s="121"/>
      <c r="T27" s="121"/>
      <c r="U27" s="121"/>
      <c r="V27" s="121"/>
      <c r="W27" s="121"/>
      <c r="X27" s="121"/>
    </row>
    <row r="28" spans="1:24" s="105" customFormat="1" ht="12.75" hidden="1">
      <c r="A28" s="128">
        <f>IF(ROW()&lt;=B$3,INDEX('FP'!F:F,B$2+ROW()-1)&amp;" - "&amp;INDEX('FP'!C:C,B$2+ROW()-1),"")</f>
        <v>0</v>
      </c>
      <c r="B28" s="128"/>
      <c r="C28" s="130">
        <f>IF(ROW()&lt;=B$3,INDEX('FP'!E:E,B$2+ROW()-1),"")</f>
        <v>0</v>
      </c>
      <c r="D28" s="115">
        <f>IF(ROW()&lt;=B$3,INDEX('FP'!F:F,B$2+ROW()-1),"")</f>
        <v>0</v>
      </c>
      <c r="E28" s="115">
        <f>IF(ROW()&lt;=B$3,INDEX('FP'!G:G,B$2+ROW()-1),"")</f>
        <v>0</v>
      </c>
      <c r="F28" s="115"/>
      <c r="G28" s="116">
        <f>IF(ROW()&lt;=B$3,INDEX('FP'!C:C,B$2+ROW()-1),"")</f>
        <v>0</v>
      </c>
      <c r="H28" s="117">
        <f t="shared" si="0"/>
        <v>0</v>
      </c>
      <c r="I28" s="118">
        <f t="shared" si="1"/>
        <v>0</v>
      </c>
      <c r="J28" s="119">
        <f t="shared" si="2"/>
        <v>0</v>
      </c>
      <c r="K28" s="120">
        <v>99</v>
      </c>
      <c r="L28" s="131" t="s">
        <v>364</v>
      </c>
      <c r="M28" s="132" t="s">
        <v>365</v>
      </c>
      <c r="N28" s="121"/>
      <c r="O28" s="121"/>
      <c r="P28" s="121"/>
      <c r="Q28" s="121"/>
      <c r="R28" s="121"/>
      <c r="S28" s="121"/>
      <c r="T28" s="121"/>
      <c r="U28" s="121"/>
      <c r="V28" s="121"/>
      <c r="W28" s="121"/>
      <c r="X28" s="121"/>
    </row>
    <row r="29" spans="1:24" s="105" customFormat="1" ht="12.75" hidden="1">
      <c r="A29" s="128">
        <f>IF(ROW()&lt;=B$3,INDEX('FP'!F:F,B$2+ROW()-1)&amp;" - "&amp;INDEX('FP'!C:C,B$2+ROW()-1),"")</f>
        <v>0</v>
      </c>
      <c r="B29" s="128"/>
      <c r="C29" s="130">
        <f>IF(ROW()&lt;=B$3,INDEX('FP'!E:E,B$2+ROW()-1),"")</f>
        <v>0</v>
      </c>
      <c r="D29" s="115">
        <f>IF(ROW()&lt;=B$3,INDEX('FP'!F:F,B$2+ROW()-1),"")</f>
        <v>0</v>
      </c>
      <c r="E29" s="115">
        <f>IF(ROW()&lt;=B$3,INDEX('FP'!G:G,B$2+ROW()-1),"")</f>
        <v>0</v>
      </c>
      <c r="F29" s="115"/>
      <c r="G29" s="116">
        <f>IF(ROW()&lt;=B$3,INDEX('FP'!C:C,B$2+ROW()-1),"")</f>
        <v>0</v>
      </c>
      <c r="H29" s="117">
        <f t="shared" si="0"/>
        <v>0</v>
      </c>
      <c r="I29" s="118">
        <f t="shared" si="1"/>
        <v>0</v>
      </c>
      <c r="J29" s="119">
        <f t="shared" si="2"/>
        <v>0</v>
      </c>
      <c r="K29" s="120">
        <v>99</v>
      </c>
      <c r="L29" s="133">
        <f>$A28</f>
        <v>0</v>
      </c>
      <c r="M29" s="134">
        <v>99</v>
      </c>
      <c r="N29" s="121"/>
      <c r="O29" s="121"/>
      <c r="P29" s="121"/>
      <c r="Q29" s="121"/>
      <c r="R29" s="121"/>
      <c r="S29" s="121"/>
      <c r="T29" s="121"/>
      <c r="U29" s="121"/>
      <c r="V29" s="121"/>
      <c r="W29" s="121"/>
      <c r="X29" s="121"/>
    </row>
    <row r="30" spans="1:24" s="105" customFormat="1" ht="12.75" hidden="1">
      <c r="A30" s="128">
        <f>IF(ROW()&lt;=B$3,INDEX('FP'!F:F,B$2+ROW()-1)&amp;" - "&amp;INDEX('FP'!C:C,B$2+ROW()-1),"")</f>
        <v>0</v>
      </c>
      <c r="B30" s="128"/>
      <c r="C30" s="130">
        <f>IF(ROW()&lt;=B$3,INDEX('FP'!E:E,B$2+ROW()-1),"")</f>
        <v>0</v>
      </c>
      <c r="D30" s="115">
        <f>IF(ROW()&lt;=B$3,INDEX('FP'!F:F,B$2+ROW()-1),"")</f>
        <v>0</v>
      </c>
      <c r="E30" s="115">
        <f>IF(ROW()&lt;=B$3,INDEX('FP'!G:G,B$2+ROW()-1),"")</f>
        <v>0</v>
      </c>
      <c r="F30" s="115"/>
      <c r="G30" s="116">
        <f>IF(ROW()&lt;=B$3,INDEX('FP'!C:C,B$2+ROW()-1),"")</f>
        <v>0</v>
      </c>
      <c r="H30" s="117">
        <f t="shared" si="0"/>
        <v>0</v>
      </c>
      <c r="I30" s="118">
        <f t="shared" si="1"/>
        <v>0</v>
      </c>
      <c r="J30" s="119">
        <f t="shared" si="2"/>
        <v>0</v>
      </c>
      <c r="K30" s="120">
        <v>99</v>
      </c>
      <c r="L30" s="139" t="s">
        <v>364</v>
      </c>
      <c r="M30" s="129" t="s">
        <v>365</v>
      </c>
      <c r="P30" s="121"/>
      <c r="Q30" s="121"/>
      <c r="R30" s="121"/>
      <c r="S30" s="121"/>
      <c r="T30" s="121"/>
      <c r="U30" s="121"/>
      <c r="V30" s="121"/>
      <c r="W30" s="121"/>
      <c r="X30" s="121"/>
    </row>
    <row r="31" spans="1:24" s="105" customFormat="1" ht="12.75" hidden="1">
      <c r="A31" s="128">
        <f>IF(ROW()&lt;=B$3,INDEX('FP'!F:F,B$2+ROW()-1)&amp;" - "&amp;INDEX('FP'!C:C,B$2+ROW()-1),"")</f>
        <v>0</v>
      </c>
      <c r="B31" s="128"/>
      <c r="C31" s="130">
        <f>IF(ROW()&lt;=B$3,INDEX('FP'!E:E,B$2+ROW()-1),"")</f>
        <v>0</v>
      </c>
      <c r="D31" s="115">
        <f>IF(ROW()&lt;=B$3,INDEX('FP'!F:F,B$2+ROW()-1),"")</f>
        <v>0</v>
      </c>
      <c r="E31" s="115">
        <f>IF(ROW()&lt;=B$3,INDEX('FP'!G:G,B$2+ROW()-1),"")</f>
        <v>0</v>
      </c>
      <c r="F31" s="115"/>
      <c r="G31" s="116">
        <f>IF(ROW()&lt;=B$3,INDEX('FP'!C:C,B$2+ROW()-1),"")</f>
        <v>0</v>
      </c>
      <c r="H31" s="117">
        <f t="shared" si="0"/>
        <v>0</v>
      </c>
      <c r="I31" s="118">
        <f t="shared" si="1"/>
        <v>0</v>
      </c>
      <c r="J31" s="119">
        <f t="shared" si="2"/>
        <v>0</v>
      </c>
      <c r="K31" s="120">
        <v>99</v>
      </c>
      <c r="L31" s="140">
        <f>$A30</f>
        <v>0</v>
      </c>
      <c r="M31" s="140">
        <v>99</v>
      </c>
      <c r="R31" s="121"/>
      <c r="S31" s="121"/>
      <c r="T31" s="121"/>
      <c r="U31" s="121"/>
      <c r="V31" s="121"/>
      <c r="W31" s="121"/>
      <c r="X31" s="121"/>
    </row>
    <row r="32" spans="1:24" s="105" customFormat="1" ht="12.75" hidden="1">
      <c r="A32" s="128">
        <f>IF(ROW()&lt;=B$3,INDEX('FP'!F:F,B$2+ROW()-1)&amp;" - "&amp;INDEX('FP'!C:C,B$2+ROW()-1),"")</f>
        <v>0</v>
      </c>
      <c r="B32" s="128"/>
      <c r="C32" s="130">
        <f>IF(ROW()&lt;=B$3,INDEX('FP'!E:E,B$2+ROW()-1),"")</f>
        <v>0</v>
      </c>
      <c r="D32" s="115">
        <f>IF(ROW()&lt;=B$3,INDEX('FP'!F:F,B$2+ROW()-1),"")</f>
        <v>0</v>
      </c>
      <c r="E32" s="115">
        <f>IF(ROW()&lt;=B$3,INDEX('FP'!G:G,B$2+ROW()-1),"")</f>
        <v>0</v>
      </c>
      <c r="F32" s="115"/>
      <c r="G32" s="116">
        <f>IF(ROW()&lt;=B$3,INDEX('FP'!C:C,B$2+ROW()-1),"")</f>
        <v>0</v>
      </c>
      <c r="H32" s="117">
        <f t="shared" si="0"/>
        <v>0</v>
      </c>
      <c r="I32" s="118">
        <f t="shared" si="1"/>
        <v>0</v>
      </c>
      <c r="J32" s="119">
        <f t="shared" si="2"/>
        <v>0</v>
      </c>
      <c r="K32" s="120">
        <v>99</v>
      </c>
      <c r="L32" s="131" t="s">
        <v>364</v>
      </c>
      <c r="M32" s="132" t="s">
        <v>365</v>
      </c>
      <c r="N32" s="121"/>
      <c r="O32" s="121"/>
      <c r="T32" s="121"/>
      <c r="U32" s="121"/>
      <c r="V32" s="121"/>
      <c r="W32" s="121"/>
      <c r="X32" s="121"/>
    </row>
    <row r="33" spans="1:24" s="105" customFormat="1" ht="12.75" hidden="1">
      <c r="A33" s="128">
        <f>IF(ROW()&lt;=B$3,INDEX('FP'!F:F,B$2+ROW()-1)&amp;" - "&amp;INDEX('FP'!C:C,B$2+ROW()-1),"")</f>
        <v>0</v>
      </c>
      <c r="B33" s="128"/>
      <c r="C33" s="130">
        <f>IF(ROW()&lt;=B$3,INDEX('FP'!E:E,B$2+ROW()-1),"")</f>
        <v>0</v>
      </c>
      <c r="D33" s="115">
        <f>IF(ROW()&lt;=B$3,INDEX('FP'!F:F,B$2+ROW()-1),"")</f>
        <v>0</v>
      </c>
      <c r="E33" s="115">
        <f>IF(ROW()&lt;=B$3,INDEX('FP'!G:G,B$2+ROW()-1),"")</f>
        <v>0</v>
      </c>
      <c r="F33" s="115"/>
      <c r="G33" s="116">
        <f>IF(ROW()&lt;=B$3,INDEX('FP'!C:C,B$2+ROW()-1),"")</f>
        <v>0</v>
      </c>
      <c r="H33" s="117">
        <f t="shared" si="0"/>
        <v>0</v>
      </c>
      <c r="I33" s="118">
        <f t="shared" si="1"/>
        <v>0</v>
      </c>
      <c r="J33" s="119">
        <f t="shared" si="2"/>
        <v>0</v>
      </c>
      <c r="K33" s="120">
        <v>99</v>
      </c>
      <c r="L33" s="133">
        <f>$A32</f>
        <v>0</v>
      </c>
      <c r="M33" s="134">
        <v>99</v>
      </c>
      <c r="N33" s="121"/>
      <c r="O33" s="121"/>
      <c r="P33" s="121"/>
      <c r="Q33" s="121"/>
      <c r="V33" s="121"/>
      <c r="W33" s="121"/>
      <c r="X33" s="121"/>
    </row>
    <row r="34" spans="1:24" s="105" customFormat="1" ht="12.75" hidden="1">
      <c r="A34" s="128">
        <f>IF(ROW()&lt;=B$3,INDEX('FP'!F:F,B$2+ROW()-1)&amp;" - "&amp;INDEX('FP'!C:C,B$2+ROW()-1),"")</f>
        <v>0</v>
      </c>
      <c r="B34" s="128"/>
      <c r="C34" s="130">
        <f>IF(ROW()&lt;=B$3,INDEX('FP'!E:E,B$2+ROW()-1),"")</f>
        <v>0</v>
      </c>
      <c r="D34" s="115">
        <f>IF(ROW()&lt;=B$3,INDEX('FP'!F:F,B$2+ROW()-1),"")</f>
        <v>0</v>
      </c>
      <c r="E34" s="115">
        <f>IF(ROW()&lt;=B$3,INDEX('FP'!G:G,B$2+ROW()-1),"")</f>
        <v>0</v>
      </c>
      <c r="F34" s="115"/>
      <c r="G34" s="116">
        <f>IF(ROW()&lt;=B$3,INDEX('FP'!C:C,B$2+ROW()-1),"")</f>
        <v>0</v>
      </c>
      <c r="H34" s="117">
        <f t="shared" si="0"/>
        <v>0</v>
      </c>
      <c r="I34" s="118">
        <f t="shared" si="1"/>
        <v>0</v>
      </c>
      <c r="J34" s="119">
        <f t="shared" si="2"/>
        <v>0</v>
      </c>
      <c r="K34" s="120">
        <v>99</v>
      </c>
      <c r="L34" s="139" t="s">
        <v>364</v>
      </c>
      <c r="M34" s="129" t="s">
        <v>365</v>
      </c>
      <c r="N34" s="121"/>
      <c r="O34" s="121"/>
      <c r="P34" s="121"/>
      <c r="Q34" s="121"/>
      <c r="R34" s="121"/>
      <c r="S34" s="121"/>
      <c r="X34" s="121"/>
    </row>
    <row r="35" spans="1:24" s="105" customFormat="1" ht="12.75" hidden="1">
      <c r="A35" s="128">
        <f>IF(ROW()&lt;=B$3,INDEX('FP'!F:F,B$2+ROW()-1)&amp;" - "&amp;INDEX('FP'!C:C,B$2+ROW()-1),"")</f>
        <v>0</v>
      </c>
      <c r="B35" s="128"/>
      <c r="C35" s="130">
        <f>IF(ROW()&lt;=B$3,INDEX('FP'!E:E,B$2+ROW()-1),"")</f>
        <v>0</v>
      </c>
      <c r="D35" s="115">
        <f>IF(ROW()&lt;=B$3,INDEX('FP'!F:F,B$2+ROW()-1),"")</f>
        <v>0</v>
      </c>
      <c r="E35" s="115">
        <f>IF(ROW()&lt;=B$3,INDEX('FP'!G:G,B$2+ROW()-1),"")</f>
        <v>0</v>
      </c>
      <c r="F35" s="115"/>
      <c r="G35" s="116">
        <f>IF(ROW()&lt;=B$3,INDEX('FP'!C:C,B$2+ROW()-1),"")</f>
        <v>0</v>
      </c>
      <c r="H35" s="117">
        <f t="shared" si="0"/>
        <v>0</v>
      </c>
      <c r="I35" s="118">
        <f t="shared" si="1"/>
        <v>0</v>
      </c>
      <c r="J35" s="119">
        <f t="shared" si="2"/>
        <v>0</v>
      </c>
      <c r="K35" s="120">
        <v>99</v>
      </c>
      <c r="L35" s="140">
        <f>$A34</f>
        <v>0</v>
      </c>
      <c r="M35" s="140">
        <v>99</v>
      </c>
      <c r="N35" s="121"/>
      <c r="O35" s="121"/>
      <c r="P35" s="121"/>
      <c r="Q35" s="121"/>
      <c r="R35" s="121"/>
      <c r="S35" s="121"/>
      <c r="X35" s="121"/>
    </row>
    <row r="36" spans="1:24" s="105" customFormat="1" ht="12.75" hidden="1">
      <c r="A36" s="128">
        <f>IF(ROW()&lt;=B$3,INDEX('FP'!F:F,B$2+ROW()-1)&amp;" - "&amp;INDEX('FP'!C:C,B$2+ROW()-1),"")</f>
        <v>0</v>
      </c>
      <c r="B36" s="128"/>
      <c r="C36" s="130">
        <f>IF(ROW()&lt;=B$3,INDEX('FP'!E:E,B$2+ROW()-1),"")</f>
        <v>0</v>
      </c>
      <c r="D36" s="115">
        <f>IF(ROW()&lt;=B$3,INDEX('FP'!F:F,B$2+ROW()-1),"")</f>
        <v>0</v>
      </c>
      <c r="E36" s="115">
        <f>IF(ROW()&lt;=B$3,INDEX('FP'!G:G,B$2+ROW()-1),"")</f>
        <v>0</v>
      </c>
      <c r="F36" s="115"/>
      <c r="G36" s="116">
        <f>IF(ROW()&lt;=B$3,INDEX('FP'!C:C,B$2+ROW()-1),"")</f>
        <v>0</v>
      </c>
      <c r="H36" s="117">
        <f t="shared" si="0"/>
        <v>0</v>
      </c>
      <c r="I36" s="118">
        <f t="shared" si="1"/>
        <v>0</v>
      </c>
      <c r="J36" s="119">
        <f t="shared" si="2"/>
        <v>0</v>
      </c>
      <c r="K36" s="120">
        <v>99</v>
      </c>
      <c r="L36" s="131" t="s">
        <v>364</v>
      </c>
      <c r="M36" s="132" t="s">
        <v>365</v>
      </c>
      <c r="N36" s="121"/>
      <c r="O36" s="121"/>
      <c r="P36" s="121"/>
      <c r="Q36" s="121"/>
      <c r="V36" s="121"/>
      <c r="W36" s="121"/>
      <c r="X36" s="121"/>
    </row>
    <row r="37" spans="1:24" s="105" customFormat="1" ht="12.75" hidden="1">
      <c r="A37" s="128">
        <f>IF(ROW()&lt;=B$3,INDEX('FP'!F:F,B$2+ROW()-1)&amp;" - "&amp;INDEX('FP'!C:C,B$2+ROW()-1),"")</f>
        <v>0</v>
      </c>
      <c r="B37" s="128"/>
      <c r="C37" s="130">
        <f>IF(ROW()&lt;=B$3,INDEX('FP'!E:E,B$2+ROW()-1),"")</f>
        <v>0</v>
      </c>
      <c r="D37" s="115">
        <f>IF(ROW()&lt;=B$3,INDEX('FP'!F:F,B$2+ROW()-1),"")</f>
        <v>0</v>
      </c>
      <c r="E37" s="115">
        <f>IF(ROW()&lt;=B$3,INDEX('FP'!G:G,B$2+ROW()-1),"")</f>
        <v>0</v>
      </c>
      <c r="F37" s="115"/>
      <c r="G37" s="116">
        <f>IF(ROW()&lt;=B$3,INDEX('FP'!C:C,B$2+ROW()-1),"")</f>
        <v>0</v>
      </c>
      <c r="H37" s="117">
        <f t="shared" si="0"/>
        <v>0</v>
      </c>
      <c r="I37" s="118">
        <f t="shared" si="1"/>
        <v>0</v>
      </c>
      <c r="J37" s="119">
        <f t="shared" si="2"/>
        <v>0</v>
      </c>
      <c r="K37" s="120">
        <v>99</v>
      </c>
      <c r="L37" s="133">
        <f>$A36</f>
        <v>0</v>
      </c>
      <c r="M37" s="134">
        <v>99</v>
      </c>
      <c r="N37" s="121"/>
      <c r="O37" s="121"/>
      <c r="T37" s="121"/>
      <c r="U37" s="121"/>
      <c r="V37" s="121"/>
      <c r="W37" s="121"/>
      <c r="X37" s="121"/>
    </row>
    <row r="38" spans="1:24" s="105" customFormat="1" ht="12.75" hidden="1">
      <c r="A38" s="128">
        <f>IF(ROW()&lt;=B$3,INDEX('FP'!F:F,B$2+ROW()-1)&amp;" - "&amp;INDEX('FP'!C:C,B$2+ROW()-1),"")</f>
        <v>0</v>
      </c>
      <c r="B38" s="128"/>
      <c r="C38" s="130">
        <f>IF(ROW()&lt;=B$3,INDEX('FP'!E:E,B$2+ROW()-1),"")</f>
        <v>0</v>
      </c>
      <c r="D38" s="115">
        <f>IF(ROW()&lt;=B$3,INDEX('FP'!F:F,B$2+ROW()-1),"")</f>
        <v>0</v>
      </c>
      <c r="E38" s="115">
        <f>IF(ROW()&lt;=B$3,INDEX('FP'!G:G,B$2+ROW()-1),"")</f>
        <v>0</v>
      </c>
      <c r="F38" s="115"/>
      <c r="G38" s="116">
        <f>IF(ROW()&lt;=B$3,INDEX('FP'!C:C,B$2+ROW()-1),"")</f>
        <v>0</v>
      </c>
      <c r="H38" s="117">
        <f t="shared" si="0"/>
        <v>0</v>
      </c>
      <c r="I38" s="118">
        <f t="shared" si="1"/>
        <v>0</v>
      </c>
      <c r="J38" s="119">
        <f t="shared" si="2"/>
        <v>0</v>
      </c>
      <c r="K38" s="120">
        <v>99</v>
      </c>
      <c r="L38" s="139" t="s">
        <v>364</v>
      </c>
      <c r="M38" s="129" t="s">
        <v>365</v>
      </c>
      <c r="R38" s="121"/>
      <c r="S38" s="121"/>
      <c r="T38" s="121"/>
      <c r="U38" s="121"/>
      <c r="V38" s="121"/>
      <c r="W38" s="121"/>
      <c r="X38" s="121"/>
    </row>
    <row r="39" spans="1:24" s="105" customFormat="1" ht="12.75" hidden="1">
      <c r="A39" s="128">
        <f>IF(ROW()&lt;=B$3,INDEX('FP'!F:F,B$2+ROW()-1)&amp;" - "&amp;INDEX('FP'!C:C,B$2+ROW()-1),"")</f>
        <v>0</v>
      </c>
      <c r="B39" s="128"/>
      <c r="C39" s="130">
        <f>IF(ROW()&lt;=B$3,INDEX('FP'!E:E,B$2+ROW()-1),"")</f>
        <v>0</v>
      </c>
      <c r="D39" s="115">
        <f>IF(ROW()&lt;=B$3,INDEX('FP'!F:F,B$2+ROW()-1),"")</f>
        <v>0</v>
      </c>
      <c r="E39" s="115">
        <f>IF(ROW()&lt;=B$3,INDEX('FP'!G:G,B$2+ROW()-1),"")</f>
        <v>0</v>
      </c>
      <c r="F39" s="115"/>
      <c r="G39" s="116">
        <f>IF(ROW()&lt;=B$3,INDEX('FP'!C:C,B$2+ROW()-1),"")</f>
        <v>0</v>
      </c>
      <c r="H39" s="117">
        <f t="shared" si="0"/>
        <v>0</v>
      </c>
      <c r="I39" s="118">
        <f t="shared" si="1"/>
        <v>0</v>
      </c>
      <c r="J39" s="119">
        <f t="shared" si="2"/>
        <v>0</v>
      </c>
      <c r="K39" s="120">
        <v>99</v>
      </c>
      <c r="L39" s="140">
        <f>$A38</f>
        <v>0</v>
      </c>
      <c r="M39" s="140">
        <v>99</v>
      </c>
      <c r="P39" s="121"/>
      <c r="Q39" s="121"/>
      <c r="R39" s="121"/>
      <c r="S39" s="121"/>
      <c r="T39" s="121"/>
      <c r="U39" s="121"/>
      <c r="V39" s="121"/>
      <c r="W39" s="121"/>
      <c r="X39" s="121"/>
    </row>
    <row r="40" spans="1:24" s="105" customFormat="1" ht="12.75" hidden="1">
      <c r="A40" s="128">
        <f>IF(ROW()&lt;=B$3,INDEX('FP'!F:F,B$2+ROW()-1)&amp;" - "&amp;INDEX('FP'!C:C,B$2+ROW()-1),"")</f>
        <v>0</v>
      </c>
      <c r="B40" s="128"/>
      <c r="C40" s="130">
        <f>IF(ROW()&lt;=B$3,INDEX('FP'!E:E,B$2+ROW()-1),"")</f>
        <v>0</v>
      </c>
      <c r="D40" s="115">
        <f>IF(ROW()&lt;=B$3,INDEX('FP'!F:F,B$2+ROW()-1),"")</f>
        <v>0</v>
      </c>
      <c r="E40" s="115">
        <f>IF(ROW()&lt;=B$3,INDEX('FP'!G:G,B$2+ROW()-1),"")</f>
        <v>0</v>
      </c>
      <c r="F40" s="115"/>
      <c r="G40" s="116">
        <f>IF(ROW()&lt;=B$3,INDEX('FP'!C:C,B$2+ROW()-1),"")</f>
        <v>0</v>
      </c>
      <c r="H40" s="117">
        <f t="shared" si="0"/>
        <v>0</v>
      </c>
      <c r="I40" s="118">
        <f t="shared" si="1"/>
        <v>0</v>
      </c>
      <c r="J40" s="119">
        <f t="shared" si="2"/>
        <v>0</v>
      </c>
      <c r="K40" s="120">
        <v>99</v>
      </c>
      <c r="L40" s="131" t="s">
        <v>364</v>
      </c>
      <c r="M40" s="132" t="s">
        <v>365</v>
      </c>
      <c r="N40" s="121"/>
      <c r="O40" s="121"/>
      <c r="P40" s="121"/>
      <c r="Q40" s="121"/>
      <c r="R40" s="121"/>
      <c r="S40" s="121"/>
      <c r="T40" s="121"/>
      <c r="U40" s="121"/>
      <c r="V40" s="121"/>
      <c r="W40" s="121"/>
      <c r="X40" s="121"/>
    </row>
    <row r="41" spans="1:24" s="105" customFormat="1" ht="12.75" hidden="1">
      <c r="A41" s="128">
        <f>IF(ROW()&lt;=B$3,INDEX('FP'!F:F,B$2+ROW()-1)&amp;" - "&amp;INDEX('FP'!C:C,B$2+ROW()-1),"")</f>
        <v>0</v>
      </c>
      <c r="B41" s="128"/>
      <c r="C41" s="130">
        <f>IF(ROW()&lt;=B$3,INDEX('FP'!E:E,B$2+ROW()-1),"")</f>
        <v>0</v>
      </c>
      <c r="D41" s="115">
        <f>IF(ROW()&lt;=B$3,INDEX('FP'!F:F,B$2+ROW()-1),"")</f>
        <v>0</v>
      </c>
      <c r="E41" s="115">
        <f>IF(ROW()&lt;=B$3,INDEX('FP'!G:G,B$2+ROW()-1),"")</f>
        <v>0</v>
      </c>
      <c r="F41" s="115"/>
      <c r="G41" s="116">
        <f>IF(ROW()&lt;=B$3,INDEX('FP'!C:C,B$2+ROW()-1),"")</f>
        <v>0</v>
      </c>
      <c r="H41" s="117">
        <f t="shared" si="0"/>
        <v>0</v>
      </c>
      <c r="I41" s="118">
        <f t="shared" si="1"/>
        <v>0</v>
      </c>
      <c r="J41" s="119">
        <f t="shared" si="2"/>
        <v>0</v>
      </c>
      <c r="K41" s="120">
        <v>99</v>
      </c>
      <c r="L41" s="133">
        <f>$A40</f>
        <v>0</v>
      </c>
      <c r="M41" s="134">
        <v>99</v>
      </c>
      <c r="N41" s="121"/>
      <c r="O41" s="121"/>
      <c r="P41" s="121"/>
      <c r="Q41" s="121"/>
      <c r="R41" s="121"/>
      <c r="S41" s="121"/>
      <c r="T41" s="121"/>
      <c r="U41" s="121"/>
      <c r="V41" s="121"/>
      <c r="W41" s="121"/>
      <c r="X41" s="121"/>
    </row>
    <row r="42" spans="1:24" s="105" customFormat="1" ht="12.75" hidden="1">
      <c r="A42" s="128">
        <f>IF(ROW()&lt;=B$3,INDEX('FP'!F:F,B$2+ROW()-1)&amp;" - "&amp;INDEX('FP'!C:C,B$2+ROW()-1),"")</f>
        <v>0</v>
      </c>
      <c r="B42" s="128"/>
      <c r="C42" s="130">
        <f>IF(ROW()&lt;=B$3,INDEX('FP'!E:E,B$2+ROW()-1),"")</f>
        <v>0</v>
      </c>
      <c r="D42" s="115">
        <f>IF(ROW()&lt;=B$3,INDEX('FP'!F:F,B$2+ROW()-1),"")</f>
        <v>0</v>
      </c>
      <c r="E42" s="115">
        <f>IF(ROW()&lt;=B$3,INDEX('FP'!G:G,B$2+ROW()-1),"")</f>
        <v>0</v>
      </c>
      <c r="F42" s="115"/>
      <c r="G42" s="116">
        <f>IF(ROW()&lt;=B$3,INDEX('FP'!C:C,B$2+ROW()-1),"")</f>
        <v>0</v>
      </c>
      <c r="H42" s="117">
        <f t="shared" si="0"/>
        <v>0</v>
      </c>
      <c r="I42" s="118">
        <f t="shared" si="1"/>
        <v>0</v>
      </c>
      <c r="J42" s="119">
        <f t="shared" si="2"/>
        <v>0</v>
      </c>
      <c r="K42" s="120">
        <v>99</v>
      </c>
      <c r="L42" s="139" t="s">
        <v>364</v>
      </c>
      <c r="M42" s="129" t="s">
        <v>365</v>
      </c>
      <c r="P42" s="121"/>
      <c r="Q42" s="121"/>
      <c r="R42" s="121"/>
      <c r="S42" s="121"/>
      <c r="T42" s="121"/>
      <c r="U42" s="121"/>
      <c r="V42" s="121"/>
      <c r="W42" s="121"/>
      <c r="X42" s="121"/>
    </row>
    <row r="43" spans="1:24" s="105" customFormat="1" ht="12.75" hidden="1">
      <c r="A43" s="128">
        <f>IF(ROW()&lt;=B$3,INDEX('FP'!F:F,B$2+ROW()-1)&amp;" - "&amp;INDEX('FP'!C:C,B$2+ROW()-1),"")</f>
        <v>0</v>
      </c>
      <c r="B43" s="128"/>
      <c r="C43" s="130">
        <f>IF(ROW()&lt;=B$3,INDEX('FP'!E:E,B$2+ROW()-1),"")</f>
        <v>0</v>
      </c>
      <c r="D43" s="115">
        <f>IF(ROW()&lt;=B$3,INDEX('FP'!F:F,B$2+ROW()-1),"")</f>
        <v>0</v>
      </c>
      <c r="E43" s="115">
        <f>IF(ROW()&lt;=B$3,INDEX('FP'!G:G,B$2+ROW()-1),"")</f>
        <v>0</v>
      </c>
      <c r="F43" s="115"/>
      <c r="G43" s="116">
        <f>IF(ROW()&lt;=B$3,INDEX('FP'!C:C,B$2+ROW()-1),"")</f>
        <v>0</v>
      </c>
      <c r="H43" s="117">
        <f t="shared" si="0"/>
        <v>0</v>
      </c>
      <c r="I43" s="118">
        <f t="shared" si="1"/>
        <v>0</v>
      </c>
      <c r="J43" s="119">
        <f t="shared" si="2"/>
        <v>0</v>
      </c>
      <c r="K43" s="120">
        <v>99</v>
      </c>
      <c r="L43" s="140">
        <f>$A42</f>
        <v>0</v>
      </c>
      <c r="M43" s="140">
        <v>99</v>
      </c>
      <c r="R43" s="121"/>
      <c r="S43" s="121"/>
      <c r="T43" s="121"/>
      <c r="U43" s="121"/>
      <c r="V43" s="121"/>
      <c r="W43" s="121"/>
      <c r="X43" s="121"/>
    </row>
    <row r="44" spans="1:24" s="105" customFormat="1" ht="12.75" hidden="1">
      <c r="A44" s="128">
        <f>IF(ROW()&lt;=B$3,INDEX('FP'!F:F,B$2+ROW()-1)&amp;" - "&amp;INDEX('FP'!C:C,B$2+ROW()-1),"")</f>
        <v>0</v>
      </c>
      <c r="B44" s="128"/>
      <c r="C44" s="130">
        <f>IF(ROW()&lt;=B$3,INDEX('FP'!E:E,B$2+ROW()-1),"")</f>
        <v>0</v>
      </c>
      <c r="D44" s="115">
        <f>IF(ROW()&lt;=B$3,INDEX('FP'!F:F,B$2+ROW()-1),"")</f>
        <v>0</v>
      </c>
      <c r="E44" s="115">
        <f>IF(ROW()&lt;=B$3,INDEX('FP'!G:G,B$2+ROW()-1),"")</f>
        <v>0</v>
      </c>
      <c r="F44" s="115"/>
      <c r="G44" s="116">
        <f>IF(ROW()&lt;=B$3,INDEX('FP'!C:C,B$2+ROW()-1),"")</f>
        <v>0</v>
      </c>
      <c r="H44" s="117">
        <f t="shared" si="0"/>
        <v>0</v>
      </c>
      <c r="I44" s="118">
        <f t="shared" si="1"/>
        <v>0</v>
      </c>
      <c r="J44" s="119">
        <f t="shared" si="2"/>
        <v>0</v>
      </c>
      <c r="K44" s="120">
        <v>99</v>
      </c>
      <c r="L44" s="131" t="s">
        <v>364</v>
      </c>
      <c r="M44" s="132" t="s">
        <v>365</v>
      </c>
      <c r="N44" s="121"/>
      <c r="O44" s="121"/>
      <c r="T44" s="121"/>
      <c r="U44" s="121"/>
      <c r="V44" s="121"/>
      <c r="W44" s="121"/>
      <c r="X44" s="121"/>
    </row>
    <row r="45" spans="1:24" s="105" customFormat="1" ht="12.75" hidden="1">
      <c r="A45" s="128">
        <f>IF(ROW()&lt;=B$3,INDEX('FP'!F:F,B$2+ROW()-1)&amp;" - "&amp;INDEX('FP'!C:C,B$2+ROW()-1),"")</f>
        <v>0</v>
      </c>
      <c r="B45" s="128"/>
      <c r="C45" s="130">
        <f>IF(ROW()&lt;=B$3,INDEX('FP'!E:E,B$2+ROW()-1),"")</f>
        <v>0</v>
      </c>
      <c r="D45" s="115">
        <f>IF(ROW()&lt;=B$3,INDEX('FP'!F:F,B$2+ROW()-1),"")</f>
        <v>0</v>
      </c>
      <c r="E45" s="115">
        <f>IF(ROW()&lt;=B$3,INDEX('FP'!G:G,B$2+ROW()-1),"")</f>
        <v>0</v>
      </c>
      <c r="F45" s="115"/>
      <c r="G45" s="116">
        <f>IF(ROW()&lt;=B$3,INDEX('FP'!C:C,B$2+ROW()-1),"")</f>
        <v>0</v>
      </c>
      <c r="H45" s="117">
        <f t="shared" si="0"/>
        <v>0</v>
      </c>
      <c r="I45" s="118">
        <f t="shared" si="1"/>
        <v>0</v>
      </c>
      <c r="J45" s="119">
        <f t="shared" si="2"/>
        <v>0</v>
      </c>
      <c r="K45" s="120">
        <v>99</v>
      </c>
      <c r="L45" s="133">
        <f>$A44</f>
        <v>0</v>
      </c>
      <c r="M45" s="134">
        <v>99</v>
      </c>
      <c r="N45" s="121"/>
      <c r="O45" s="121"/>
      <c r="P45" s="121"/>
      <c r="Q45" s="121"/>
      <c r="V45" s="121"/>
      <c r="W45" s="121"/>
      <c r="X45" s="121"/>
    </row>
    <row r="46" spans="1:24" s="105" customFormat="1" ht="12.75" hidden="1">
      <c r="A46" s="128">
        <f>IF(ROW()&lt;=B$3,INDEX('FP'!F:F,B$2+ROW()-1)&amp;" - "&amp;INDEX('FP'!C:C,B$2+ROW()-1),"")</f>
        <v>0</v>
      </c>
      <c r="B46" s="128"/>
      <c r="C46" s="130">
        <f>IF(ROW()&lt;=B$3,INDEX('FP'!E:E,B$2+ROW()-1),"")</f>
        <v>0</v>
      </c>
      <c r="D46" s="115">
        <f>IF(ROW()&lt;=B$3,INDEX('FP'!F:F,B$2+ROW()-1),"")</f>
        <v>0</v>
      </c>
      <c r="E46" s="115">
        <f>IF(ROW()&lt;=B$3,INDEX('FP'!G:G,B$2+ROW()-1),"")</f>
        <v>0</v>
      </c>
      <c r="F46" s="115"/>
      <c r="G46" s="116">
        <f>IF(ROW()&lt;=B$3,INDEX('FP'!C:C,B$2+ROW()-1),"")</f>
        <v>0</v>
      </c>
      <c r="H46" s="117">
        <f t="shared" si="0"/>
        <v>0</v>
      </c>
      <c r="I46" s="118">
        <f t="shared" si="1"/>
        <v>0</v>
      </c>
      <c r="J46" s="119">
        <f t="shared" si="2"/>
        <v>0</v>
      </c>
      <c r="K46" s="120">
        <v>99</v>
      </c>
      <c r="L46" s="139" t="s">
        <v>364</v>
      </c>
      <c r="M46" s="129" t="s">
        <v>365</v>
      </c>
      <c r="N46" s="121"/>
      <c r="O46" s="121"/>
      <c r="P46" s="121"/>
      <c r="Q46" s="121"/>
      <c r="R46" s="121"/>
      <c r="S46" s="121"/>
      <c r="X46" s="121"/>
    </row>
    <row r="47" spans="1:24" s="105" customFormat="1" ht="12.75" hidden="1">
      <c r="A47" s="128">
        <f>IF(ROW()&lt;=B$3,INDEX('FP'!F:F,B$2+ROW()-1)&amp;" - "&amp;INDEX('FP'!C:C,B$2+ROW()-1),"")</f>
        <v>0</v>
      </c>
      <c r="B47" s="128"/>
      <c r="C47" s="130">
        <f>IF(ROW()&lt;=B$3,INDEX('FP'!E:E,B$2+ROW()-1),"")</f>
        <v>0</v>
      </c>
      <c r="D47" s="115">
        <f>IF(ROW()&lt;=B$3,INDEX('FP'!F:F,B$2+ROW()-1),"")</f>
        <v>0</v>
      </c>
      <c r="E47" s="115">
        <f>IF(ROW()&lt;=B$3,INDEX('FP'!G:G,B$2+ROW()-1),"")</f>
        <v>0</v>
      </c>
      <c r="F47" s="115"/>
      <c r="G47" s="116">
        <f>IF(ROW()&lt;=B$3,INDEX('FP'!C:C,B$2+ROW()-1),"")</f>
        <v>0</v>
      </c>
      <c r="H47" s="117">
        <f t="shared" si="0"/>
        <v>0</v>
      </c>
      <c r="I47" s="118">
        <f t="shared" si="1"/>
        <v>0</v>
      </c>
      <c r="J47" s="119">
        <f t="shared" si="2"/>
        <v>0</v>
      </c>
      <c r="K47" s="120">
        <v>99</v>
      </c>
      <c r="L47" s="140">
        <f>$A46</f>
        <v>0</v>
      </c>
      <c r="M47" s="140">
        <v>99</v>
      </c>
      <c r="N47" s="121"/>
      <c r="O47" s="121"/>
      <c r="P47" s="121"/>
      <c r="Q47" s="121"/>
      <c r="R47" s="121"/>
      <c r="S47" s="121"/>
      <c r="X47" s="121"/>
    </row>
    <row r="48" spans="1:24" s="105" customFormat="1" ht="12.75" hidden="1">
      <c r="A48" s="128">
        <f>IF(ROW()&lt;=B$3,INDEX('FP'!F:F,B$2+ROW()-1)&amp;" - "&amp;INDEX('FP'!C:C,B$2+ROW()-1),"")</f>
        <v>0</v>
      </c>
      <c r="B48" s="128"/>
      <c r="C48" s="130">
        <f>IF(ROW()&lt;=B$3,INDEX('FP'!E:E,B$2+ROW()-1),"")</f>
        <v>0</v>
      </c>
      <c r="D48" s="115">
        <f>IF(ROW()&lt;=B$3,INDEX('FP'!F:F,B$2+ROW()-1),"")</f>
        <v>0</v>
      </c>
      <c r="E48" s="115">
        <f>IF(ROW()&lt;=B$3,INDEX('FP'!G:G,B$2+ROW()-1),"")</f>
        <v>0</v>
      </c>
      <c r="F48" s="115"/>
      <c r="G48" s="116">
        <f>IF(ROW()&lt;=B$3,INDEX('FP'!C:C,B$2+ROW()-1),"")</f>
        <v>0</v>
      </c>
      <c r="H48" s="117">
        <f t="shared" si="0"/>
        <v>0</v>
      </c>
      <c r="I48" s="118">
        <f t="shared" si="1"/>
        <v>0</v>
      </c>
      <c r="J48" s="119">
        <f t="shared" si="2"/>
        <v>0</v>
      </c>
      <c r="K48" s="120">
        <v>99</v>
      </c>
      <c r="L48" s="131" t="s">
        <v>364</v>
      </c>
      <c r="M48" s="132" t="s">
        <v>365</v>
      </c>
      <c r="N48" s="121"/>
      <c r="O48" s="121"/>
      <c r="P48" s="121"/>
      <c r="Q48" s="121"/>
      <c r="V48" s="121"/>
      <c r="W48" s="121"/>
      <c r="X48" s="121"/>
    </row>
    <row r="49" spans="1:24" s="105" customFormat="1" ht="12.75" hidden="1">
      <c r="A49" s="128">
        <f>IF(ROW()&lt;=B$3,INDEX('FP'!F:F,B$2+ROW()-1)&amp;" - "&amp;INDEX('FP'!C:C,B$2+ROW()-1),"")</f>
        <v>0</v>
      </c>
      <c r="B49" s="128"/>
      <c r="C49" s="130">
        <f>IF(ROW()&lt;=B$3,INDEX('FP'!E:E,B$2+ROW()-1),"")</f>
        <v>0</v>
      </c>
      <c r="D49" s="115">
        <f>IF(ROW()&lt;=B$3,INDEX('FP'!F:F,B$2+ROW()-1),"")</f>
        <v>0</v>
      </c>
      <c r="E49" s="115">
        <f>IF(ROW()&lt;=B$3,INDEX('FP'!G:G,B$2+ROW()-1),"")</f>
        <v>0</v>
      </c>
      <c r="F49" s="115"/>
      <c r="G49" s="116">
        <f>IF(ROW()&lt;=B$3,INDEX('FP'!C:C,B$2+ROW()-1),"")</f>
        <v>0</v>
      </c>
      <c r="H49" s="117">
        <f t="shared" si="0"/>
        <v>0</v>
      </c>
      <c r="I49" s="118">
        <f t="shared" si="1"/>
        <v>0</v>
      </c>
      <c r="J49" s="119">
        <f t="shared" si="2"/>
        <v>0</v>
      </c>
      <c r="K49" s="120">
        <v>99</v>
      </c>
      <c r="L49" s="133">
        <f>$A48</f>
        <v>0</v>
      </c>
      <c r="M49" s="134">
        <v>99</v>
      </c>
      <c r="N49" s="121"/>
      <c r="O49" s="121"/>
      <c r="T49" s="121"/>
      <c r="U49" s="121"/>
      <c r="V49" s="121"/>
      <c r="W49" s="121"/>
      <c r="X49" s="121"/>
    </row>
    <row r="50" spans="1:24" s="105" customFormat="1" ht="12.75" hidden="1">
      <c r="A50" s="128">
        <f>IF(ROW()&lt;=B$3,INDEX('FP'!F:F,B$2+ROW()-1)&amp;" - "&amp;INDEX('FP'!C:C,B$2+ROW()-1),"")</f>
        <v>0</v>
      </c>
      <c r="B50" s="128"/>
      <c r="C50" s="130">
        <f>IF(ROW()&lt;=B$3,INDEX('FP'!E:E,B$2+ROW()-1),"")</f>
        <v>0</v>
      </c>
      <c r="D50" s="115">
        <f>IF(ROW()&lt;=B$3,INDEX('FP'!F:F,B$2+ROW()-1),"")</f>
        <v>0</v>
      </c>
      <c r="E50" s="115">
        <f>IF(ROW()&lt;=B$3,INDEX('FP'!G:G,B$2+ROW()-1),"")</f>
        <v>0</v>
      </c>
      <c r="F50" s="115"/>
      <c r="G50" s="116">
        <f>IF(ROW()&lt;=B$3,INDEX('FP'!C:C,B$2+ROW()-1),"")</f>
        <v>0</v>
      </c>
      <c r="H50" s="117">
        <f t="shared" si="0"/>
        <v>0</v>
      </c>
      <c r="I50" s="118">
        <f t="shared" si="1"/>
        <v>0</v>
      </c>
      <c r="J50" s="119">
        <f t="shared" si="2"/>
        <v>0</v>
      </c>
      <c r="K50" s="120">
        <v>99</v>
      </c>
      <c r="L50" s="139" t="s">
        <v>364</v>
      </c>
      <c r="M50" s="129" t="s">
        <v>365</v>
      </c>
      <c r="R50" s="121"/>
      <c r="S50" s="121"/>
      <c r="T50" s="121"/>
      <c r="U50" s="121"/>
      <c r="V50" s="121"/>
      <c r="W50" s="121"/>
      <c r="X50" s="121"/>
    </row>
    <row r="51" spans="1:24" s="105" customFormat="1" ht="12.75" hidden="1">
      <c r="A51" s="128">
        <f>IF(ROW()&lt;=B$3,INDEX('FP'!F:F,B$2+ROW()-1)&amp;" - "&amp;INDEX('FP'!C:C,B$2+ROW()-1),"")</f>
        <v>0</v>
      </c>
      <c r="B51" s="128"/>
      <c r="C51" s="130">
        <f>IF(ROW()&lt;=B$3,INDEX('FP'!E:E,B$2+ROW()-1),"")</f>
        <v>0</v>
      </c>
      <c r="D51" s="115">
        <f>IF(ROW()&lt;=B$3,INDEX('FP'!F:F,B$2+ROW()-1),"")</f>
        <v>0</v>
      </c>
      <c r="E51" s="115">
        <f>IF(ROW()&lt;=B$3,INDEX('FP'!G:G,B$2+ROW()-1),"")</f>
        <v>0</v>
      </c>
      <c r="F51" s="115"/>
      <c r="G51" s="116">
        <f>IF(ROW()&lt;=B$3,INDEX('FP'!C:C,B$2+ROW()-1),"")</f>
        <v>0</v>
      </c>
      <c r="H51" s="117">
        <f t="shared" si="0"/>
        <v>0</v>
      </c>
      <c r="I51" s="118">
        <f t="shared" si="1"/>
        <v>0</v>
      </c>
      <c r="J51" s="119">
        <f t="shared" si="2"/>
        <v>0</v>
      </c>
      <c r="K51" s="120">
        <v>99</v>
      </c>
      <c r="L51" s="140">
        <f>$A50</f>
        <v>0</v>
      </c>
      <c r="M51" s="140">
        <v>99</v>
      </c>
      <c r="P51" s="121"/>
      <c r="Q51" s="121"/>
      <c r="R51" s="121"/>
      <c r="S51" s="121"/>
      <c r="T51" s="121"/>
      <c r="U51" s="121"/>
      <c r="V51" s="121"/>
      <c r="W51" s="121"/>
      <c r="X51" s="121"/>
    </row>
    <row r="52" spans="1:24" s="105" customFormat="1" ht="12.75" hidden="1">
      <c r="A52" s="128">
        <f>IF(ROW()&lt;=B$3,INDEX('FP'!F:F,B$2+ROW()-1)&amp;" - "&amp;INDEX('FP'!C:C,B$2+ROW()-1),"")</f>
        <v>0</v>
      </c>
      <c r="B52" s="128"/>
      <c r="C52" s="130">
        <f>IF(ROW()&lt;=B$3,INDEX('FP'!E:E,B$2+ROW()-1),"")</f>
        <v>0</v>
      </c>
      <c r="D52" s="115">
        <f>IF(ROW()&lt;=B$3,INDEX('FP'!F:F,B$2+ROW()-1),"")</f>
        <v>0</v>
      </c>
      <c r="E52" s="115">
        <f>IF(ROW()&lt;=B$3,INDEX('FP'!G:G,B$2+ROW()-1),"")</f>
        <v>0</v>
      </c>
      <c r="F52" s="115"/>
      <c r="G52" s="116">
        <f>IF(ROW()&lt;=B$3,INDEX('FP'!C:C,B$2+ROW()-1),"")</f>
        <v>0</v>
      </c>
      <c r="H52" s="117">
        <f t="shared" si="0"/>
        <v>0</v>
      </c>
      <c r="I52" s="118">
        <f t="shared" si="1"/>
        <v>0</v>
      </c>
      <c r="J52" s="119">
        <f t="shared" si="2"/>
        <v>0</v>
      </c>
      <c r="K52" s="120">
        <v>99</v>
      </c>
      <c r="L52" s="131" t="s">
        <v>364</v>
      </c>
      <c r="M52" s="132" t="s">
        <v>365</v>
      </c>
      <c r="N52" s="121"/>
      <c r="O52" s="121"/>
      <c r="P52" s="121"/>
      <c r="Q52" s="121"/>
      <c r="R52" s="121"/>
      <c r="S52" s="121"/>
      <c r="T52" s="121"/>
      <c r="U52" s="121"/>
      <c r="V52" s="121"/>
      <c r="W52" s="121"/>
      <c r="X52" s="121"/>
    </row>
    <row r="53" spans="1:24" s="105" customFormat="1" ht="12.75" hidden="1">
      <c r="A53" s="128">
        <f>IF(ROW()&lt;=B$3,INDEX('FP'!F:F,B$2+ROW()-1)&amp;" - "&amp;INDEX('FP'!C:C,B$2+ROW()-1),"")</f>
        <v>0</v>
      </c>
      <c r="B53" s="128"/>
      <c r="C53" s="130">
        <f>IF(ROW()&lt;=B$3,INDEX('FP'!E:E,B$2+ROW()-1),"")</f>
        <v>0</v>
      </c>
      <c r="D53" s="115">
        <f>IF(ROW()&lt;=B$3,INDEX('FP'!F:F,B$2+ROW()-1),"")</f>
        <v>0</v>
      </c>
      <c r="E53" s="115">
        <f>IF(ROW()&lt;=B$3,INDEX('FP'!G:G,B$2+ROW()-1),"")</f>
        <v>0</v>
      </c>
      <c r="F53" s="115"/>
      <c r="G53" s="116">
        <f>IF(ROW()&lt;=B$3,INDEX('FP'!C:C,B$2+ROW()-1),"")</f>
        <v>0</v>
      </c>
      <c r="H53" s="117">
        <f t="shared" si="0"/>
        <v>0</v>
      </c>
      <c r="I53" s="118">
        <f t="shared" si="1"/>
        <v>0</v>
      </c>
      <c r="J53" s="119">
        <f t="shared" si="2"/>
        <v>0</v>
      </c>
      <c r="K53" s="120">
        <v>99</v>
      </c>
      <c r="L53" s="133">
        <f>$A52</f>
        <v>0</v>
      </c>
      <c r="M53" s="134">
        <v>99</v>
      </c>
      <c r="N53" s="121"/>
      <c r="O53" s="121"/>
      <c r="P53" s="121"/>
      <c r="Q53" s="121"/>
      <c r="R53" s="121"/>
      <c r="S53" s="121"/>
      <c r="T53" s="121"/>
      <c r="U53" s="121"/>
      <c r="V53" s="121"/>
      <c r="W53" s="121"/>
      <c r="X53" s="121"/>
    </row>
    <row r="54" spans="1:24" s="105" customFormat="1" ht="12.75" hidden="1">
      <c r="A54" s="128">
        <f>IF(ROW()&lt;=B$3,INDEX('FP'!F:F,B$2+ROW()-1)&amp;" - "&amp;INDEX('FP'!C:C,B$2+ROW()-1),"")</f>
        <v>0</v>
      </c>
      <c r="B54" s="128"/>
      <c r="C54" s="130">
        <f>IF(ROW()&lt;=B$3,INDEX('FP'!E:E,B$2+ROW()-1),"")</f>
        <v>0</v>
      </c>
      <c r="D54" s="115">
        <f>IF(ROW()&lt;=B$3,INDEX('FP'!F:F,B$2+ROW()-1),"")</f>
        <v>0</v>
      </c>
      <c r="E54" s="115">
        <f>IF(ROW()&lt;=B$3,INDEX('FP'!G:G,B$2+ROW()-1),"")</f>
        <v>0</v>
      </c>
      <c r="F54" s="115"/>
      <c r="G54" s="116">
        <f>IF(ROW()&lt;=B$3,INDEX('FP'!C:C,B$2+ROW()-1),"")</f>
        <v>0</v>
      </c>
      <c r="H54" s="117">
        <f t="shared" si="0"/>
        <v>0</v>
      </c>
      <c r="I54" s="118">
        <f t="shared" si="1"/>
        <v>0</v>
      </c>
      <c r="J54" s="119">
        <f t="shared" si="2"/>
        <v>0</v>
      </c>
      <c r="K54" s="120">
        <v>99</v>
      </c>
      <c r="L54" s="139" t="s">
        <v>364</v>
      </c>
      <c r="M54" s="129" t="s">
        <v>365</v>
      </c>
      <c r="N54" s="121"/>
      <c r="O54" s="121"/>
      <c r="P54" s="121"/>
      <c r="Q54" s="121"/>
      <c r="R54" s="121"/>
      <c r="S54" s="121"/>
      <c r="T54" s="121"/>
      <c r="U54" s="121"/>
      <c r="V54" s="121"/>
      <c r="W54" s="121"/>
      <c r="X54" s="121"/>
    </row>
    <row r="55" spans="1:24" s="105" customFormat="1" ht="12.75" hidden="1">
      <c r="A55" s="128">
        <f>IF(ROW()&lt;=B$3,INDEX('FP'!F:F,B$2+ROW()-1)&amp;" - "&amp;INDEX('FP'!C:C,B$2+ROW()-1),"")</f>
        <v>0</v>
      </c>
      <c r="B55" s="128"/>
      <c r="C55" s="130">
        <f>IF(ROW()&lt;=B$3,INDEX('FP'!E:E,B$2+ROW()-1),"")</f>
        <v>0</v>
      </c>
      <c r="D55" s="115">
        <f>IF(ROW()&lt;=B$3,INDEX('FP'!F:F,B$2+ROW()-1),"")</f>
        <v>0</v>
      </c>
      <c r="E55" s="115">
        <f>IF(ROW()&lt;=B$3,INDEX('FP'!G:G,B$2+ROW()-1),"")</f>
        <v>0</v>
      </c>
      <c r="F55" s="115"/>
      <c r="G55" s="116">
        <f>IF(ROW()&lt;=B$3,INDEX('FP'!C:C,B$2+ROW()-1),"")</f>
        <v>0</v>
      </c>
      <c r="H55" s="117">
        <f t="shared" si="0"/>
        <v>0</v>
      </c>
      <c r="I55" s="118">
        <f t="shared" si="1"/>
        <v>0</v>
      </c>
      <c r="J55" s="119">
        <f t="shared" si="2"/>
        <v>0</v>
      </c>
      <c r="K55" s="120">
        <v>99</v>
      </c>
      <c r="L55" s="140">
        <f>$A54</f>
        <v>0</v>
      </c>
      <c r="M55" s="140">
        <v>99</v>
      </c>
      <c r="N55" s="121"/>
      <c r="O55" s="121"/>
      <c r="P55" s="121"/>
      <c r="Q55" s="121"/>
      <c r="R55" s="121"/>
      <c r="S55" s="121"/>
      <c r="T55" s="121"/>
      <c r="U55" s="121"/>
      <c r="V55" s="121"/>
      <c r="W55" s="121"/>
      <c r="X55" s="121"/>
    </row>
    <row r="56" spans="1:24" s="105" customFormat="1" ht="12.75" hidden="1">
      <c r="A56" s="128">
        <f>IF(ROW()&lt;=B$3,INDEX('FP'!F:F,B$2+ROW()-1)&amp;" - "&amp;INDEX('FP'!C:C,B$2+ROW()-1),"")</f>
        <v>0</v>
      </c>
      <c r="B56" s="128"/>
      <c r="C56" s="130">
        <f>IF(ROW()&lt;=B$3,INDEX('FP'!E:E,B$2+ROW()-1),"")</f>
        <v>0</v>
      </c>
      <c r="D56" s="115">
        <f>IF(ROW()&lt;=B$3,INDEX('FP'!F:F,B$2+ROW()-1),"")</f>
        <v>0</v>
      </c>
      <c r="E56" s="115">
        <f>IF(ROW()&lt;=B$3,INDEX('FP'!G:G,B$2+ROW()-1),"")</f>
        <v>0</v>
      </c>
      <c r="F56" s="115"/>
      <c r="G56" s="116">
        <f>IF(ROW()&lt;=B$3,INDEX('FP'!C:C,B$2+ROW()-1),"")</f>
        <v>0</v>
      </c>
      <c r="H56" s="117">
        <f t="shared" si="0"/>
        <v>0</v>
      </c>
      <c r="I56" s="118">
        <f t="shared" si="1"/>
        <v>0</v>
      </c>
      <c r="J56" s="119">
        <f t="shared" si="2"/>
        <v>0</v>
      </c>
      <c r="K56" s="120">
        <v>99</v>
      </c>
      <c r="L56" s="131" t="s">
        <v>364</v>
      </c>
      <c r="M56" s="132" t="s">
        <v>365</v>
      </c>
      <c r="N56" s="121"/>
      <c r="O56" s="121"/>
      <c r="P56" s="121"/>
      <c r="Q56" s="121"/>
      <c r="R56" s="121"/>
      <c r="S56" s="121"/>
      <c r="T56" s="121"/>
      <c r="U56" s="121"/>
      <c r="V56" s="121"/>
      <c r="W56" s="121"/>
      <c r="X56" s="121"/>
    </row>
    <row r="57" spans="1:24" s="105" customFormat="1" ht="12.75" hidden="1">
      <c r="A57" s="128">
        <f>IF(ROW()&lt;=B$3,INDEX('FP'!F:F,B$2+ROW()-1)&amp;" - "&amp;INDEX('FP'!C:C,B$2+ROW()-1),"")</f>
        <v>0</v>
      </c>
      <c r="B57" s="128"/>
      <c r="C57" s="130">
        <f>IF(ROW()&lt;=B$3,INDEX('FP'!E:E,B$2+ROW()-1),"")</f>
        <v>0</v>
      </c>
      <c r="D57" s="115">
        <f>IF(ROW()&lt;=B$3,INDEX('FP'!F:F,B$2+ROW()-1),"")</f>
        <v>0</v>
      </c>
      <c r="E57" s="115">
        <f>IF(ROW()&lt;=B$3,INDEX('FP'!G:G,B$2+ROW()-1),"")</f>
        <v>0</v>
      </c>
      <c r="F57" s="115"/>
      <c r="G57" s="116">
        <f>IF(ROW()&lt;=B$3,INDEX('FP'!C:C,B$2+ROW()-1),"")</f>
        <v>0</v>
      </c>
      <c r="H57" s="117">
        <f t="shared" si="0"/>
        <v>0</v>
      </c>
      <c r="I57" s="118">
        <f t="shared" si="1"/>
        <v>0</v>
      </c>
      <c r="J57" s="119">
        <f t="shared" si="2"/>
        <v>0</v>
      </c>
      <c r="K57" s="120">
        <v>99</v>
      </c>
      <c r="L57" s="133">
        <f>$A56</f>
        <v>0</v>
      </c>
      <c r="M57" s="134">
        <v>99</v>
      </c>
      <c r="N57" s="121"/>
      <c r="O57" s="121"/>
      <c r="P57" s="121"/>
      <c r="Q57" s="121"/>
      <c r="R57" s="121"/>
      <c r="S57" s="121"/>
      <c r="T57" s="121"/>
      <c r="U57" s="121"/>
      <c r="V57" s="121"/>
      <c r="W57" s="121"/>
      <c r="X57" s="121"/>
    </row>
    <row r="58" spans="1:24" s="105" customFormat="1" ht="12.75" hidden="1">
      <c r="A58" s="128">
        <f>IF(ROW()&lt;=B$3,INDEX('FP'!F:F,B$2+ROW()-1)&amp;" - "&amp;INDEX('FP'!C:C,B$2+ROW()-1),"")</f>
        <v>0</v>
      </c>
      <c r="B58" s="128"/>
      <c r="C58" s="130">
        <f>IF(ROW()&lt;=B$3,INDEX('FP'!E:E,B$2+ROW()-1),"")</f>
        <v>0</v>
      </c>
      <c r="D58" s="115">
        <f>IF(ROW()&lt;=B$3,INDEX('FP'!F:F,B$2+ROW()-1),"")</f>
        <v>0</v>
      </c>
      <c r="E58" s="115">
        <f>IF(ROW()&lt;=B$3,INDEX('FP'!G:G,B$2+ROW()-1),"")</f>
        <v>0</v>
      </c>
      <c r="F58" s="115"/>
      <c r="G58" s="116">
        <f>IF(ROW()&lt;=B$3,INDEX('FP'!C:C,B$2+ROW()-1),"")</f>
        <v>0</v>
      </c>
      <c r="H58" s="117">
        <f t="shared" si="0"/>
        <v>0</v>
      </c>
      <c r="I58" s="118">
        <f t="shared" si="1"/>
        <v>0</v>
      </c>
      <c r="J58" s="119">
        <f t="shared" si="2"/>
        <v>0</v>
      </c>
      <c r="K58" s="120">
        <v>99</v>
      </c>
      <c r="L58" s="139" t="s">
        <v>364</v>
      </c>
      <c r="M58" s="129" t="s">
        <v>365</v>
      </c>
      <c r="N58" s="121"/>
      <c r="O58" s="121"/>
      <c r="P58" s="121"/>
      <c r="Q58" s="121"/>
      <c r="R58" s="121"/>
      <c r="S58" s="121"/>
      <c r="T58" s="121"/>
      <c r="U58" s="121"/>
      <c r="V58" s="121"/>
      <c r="W58" s="121"/>
      <c r="X58" s="121"/>
    </row>
    <row r="59" spans="1:24" s="105" customFormat="1" ht="12.75" hidden="1">
      <c r="A59" s="128">
        <f>IF(ROW()&lt;=B$3,INDEX('FP'!F:F,B$2+ROW()-1)&amp;" - "&amp;INDEX('FP'!C:C,B$2+ROW()-1),"")</f>
        <v>0</v>
      </c>
      <c r="B59" s="128"/>
      <c r="C59" s="130">
        <f>IF(ROW()&lt;=B$3,INDEX('FP'!E:E,B$2+ROW()-1),"")</f>
        <v>0</v>
      </c>
      <c r="D59" s="115">
        <f>IF(ROW()&lt;=B$3,INDEX('FP'!F:F,B$2+ROW()-1),"")</f>
        <v>0</v>
      </c>
      <c r="E59" s="115">
        <f>IF(ROW()&lt;=B$3,INDEX('FP'!G:G,B$2+ROW()-1),"")</f>
        <v>0</v>
      </c>
      <c r="F59" s="115"/>
      <c r="G59" s="116">
        <f>IF(ROW()&lt;=B$3,INDEX('FP'!C:C,B$2+ROW()-1),"")</f>
        <v>0</v>
      </c>
      <c r="H59" s="117">
        <f t="shared" si="0"/>
        <v>0</v>
      </c>
      <c r="I59" s="118">
        <f t="shared" si="1"/>
        <v>0</v>
      </c>
      <c r="J59" s="119">
        <f t="shared" si="2"/>
        <v>0</v>
      </c>
      <c r="K59" s="120">
        <v>99</v>
      </c>
      <c r="L59" s="140">
        <f>$A58</f>
        <v>0</v>
      </c>
      <c r="M59" s="140">
        <v>99</v>
      </c>
      <c r="N59" s="121"/>
      <c r="O59" s="121"/>
      <c r="P59" s="121"/>
      <c r="Q59" s="121"/>
      <c r="R59" s="121"/>
      <c r="S59" s="121"/>
      <c r="T59" s="121"/>
      <c r="U59" s="121"/>
      <c r="V59" s="121"/>
      <c r="W59" s="121"/>
      <c r="X59" s="121"/>
    </row>
    <row r="60" spans="1:24" s="105" customFormat="1" ht="12.75" hidden="1">
      <c r="A60" s="128">
        <f>IF(ROW()&lt;=B$3,INDEX('FP'!F:F,B$2+ROW()-1)&amp;" - "&amp;INDEX('FP'!C:C,B$2+ROW()-1),"")</f>
        <v>0</v>
      </c>
      <c r="B60" s="128"/>
      <c r="C60" s="130">
        <f>IF(ROW()&lt;=B$3,INDEX('FP'!E:E,B$2+ROW()-1),"")</f>
        <v>0</v>
      </c>
      <c r="D60" s="115">
        <f>IF(ROW()&lt;=B$3,INDEX('FP'!F:F,B$2+ROW()-1),"")</f>
        <v>0</v>
      </c>
      <c r="E60" s="115">
        <f>IF(ROW()&lt;=B$3,INDEX('FP'!G:G,B$2+ROW()-1),"")</f>
        <v>0</v>
      </c>
      <c r="F60" s="115"/>
      <c r="G60" s="116">
        <f>IF(ROW()&lt;=B$3,INDEX('FP'!C:C,B$2+ROW()-1),"")</f>
        <v>0</v>
      </c>
      <c r="H60" s="117">
        <f t="shared" si="0"/>
        <v>0</v>
      </c>
      <c r="I60" s="118">
        <f t="shared" si="1"/>
        <v>0</v>
      </c>
      <c r="J60" s="119">
        <f t="shared" si="2"/>
        <v>0</v>
      </c>
      <c r="K60" s="120">
        <v>99</v>
      </c>
      <c r="L60" s="131" t="s">
        <v>364</v>
      </c>
      <c r="M60" s="132" t="s">
        <v>365</v>
      </c>
      <c r="N60" s="121"/>
      <c r="O60" s="121"/>
      <c r="P60" s="121"/>
      <c r="Q60" s="121"/>
      <c r="R60" s="121"/>
      <c r="S60" s="121"/>
      <c r="T60" s="121"/>
      <c r="U60" s="121"/>
      <c r="V60" s="121"/>
      <c r="W60" s="121"/>
      <c r="X60" s="121"/>
    </row>
    <row r="61" spans="1:24" s="105" customFormat="1" ht="12.75" hidden="1">
      <c r="A61" s="128">
        <f>IF(ROW()&lt;=B$3,INDEX('FP'!F:F,B$2+ROW()-1)&amp;" - "&amp;INDEX('FP'!C:C,B$2+ROW()-1),"")</f>
        <v>0</v>
      </c>
      <c r="B61" s="128"/>
      <c r="C61" s="130">
        <f>IF(ROW()&lt;=B$3,INDEX('FP'!E:E,B$2+ROW()-1),"")</f>
        <v>0</v>
      </c>
      <c r="D61" s="115">
        <f>IF(ROW()&lt;=B$3,INDEX('FP'!F:F,B$2+ROW()-1),"")</f>
        <v>0</v>
      </c>
      <c r="E61" s="115">
        <f>IF(ROW()&lt;=B$3,INDEX('FP'!G:G,B$2+ROW()-1),"")</f>
        <v>0</v>
      </c>
      <c r="F61" s="115"/>
      <c r="G61" s="116">
        <f>IF(ROW()&lt;=B$3,INDEX('FP'!C:C,B$2+ROW()-1),"")</f>
        <v>0</v>
      </c>
      <c r="H61" s="117">
        <f t="shared" si="0"/>
        <v>0</v>
      </c>
      <c r="I61" s="118">
        <f t="shared" si="1"/>
        <v>0</v>
      </c>
      <c r="J61" s="119">
        <f t="shared" si="2"/>
        <v>0</v>
      </c>
      <c r="K61" s="120">
        <v>99</v>
      </c>
      <c r="L61" s="133">
        <f>$A60</f>
        <v>0</v>
      </c>
      <c r="M61" s="134">
        <v>99</v>
      </c>
      <c r="N61" s="121"/>
      <c r="O61" s="121"/>
      <c r="P61" s="121"/>
      <c r="Q61" s="121"/>
      <c r="R61" s="121"/>
      <c r="S61" s="121"/>
      <c r="T61" s="121"/>
      <c r="U61" s="121"/>
      <c r="V61" s="121"/>
      <c r="W61" s="121"/>
      <c r="X61" s="121"/>
    </row>
    <row r="62" spans="1:24" s="105" customFormat="1" ht="12.75" hidden="1">
      <c r="A62" s="128">
        <f>IF(ROW()&lt;=B$3,INDEX('FP'!F:F,B$2+ROW()-1)&amp;" - "&amp;INDEX('FP'!C:C,B$2+ROW()-1),"")</f>
        <v>0</v>
      </c>
      <c r="B62" s="128"/>
      <c r="C62" s="130">
        <f>IF(ROW()&lt;=B$3,INDEX('FP'!E:E,B$2+ROW()-1),"")</f>
        <v>0</v>
      </c>
      <c r="D62" s="115">
        <f>IF(ROW()&lt;=B$3,INDEX('FP'!F:F,B$2+ROW()-1),"")</f>
        <v>0</v>
      </c>
      <c r="E62" s="115">
        <f>IF(ROW()&lt;=B$3,INDEX('FP'!G:G,B$2+ROW()-1),"")</f>
        <v>0</v>
      </c>
      <c r="F62" s="115"/>
      <c r="G62" s="116">
        <f>IF(ROW()&lt;=B$3,INDEX('FP'!C:C,B$2+ROW()-1),"")</f>
        <v>0</v>
      </c>
      <c r="H62" s="117">
        <f t="shared" si="0"/>
        <v>0</v>
      </c>
      <c r="I62" s="118">
        <f t="shared" si="1"/>
        <v>0</v>
      </c>
      <c r="J62" s="119">
        <f t="shared" si="2"/>
        <v>0</v>
      </c>
      <c r="K62" s="120">
        <v>99</v>
      </c>
      <c r="L62" s="139" t="s">
        <v>364</v>
      </c>
      <c r="M62" s="129" t="s">
        <v>365</v>
      </c>
      <c r="N62" s="121"/>
      <c r="O62" s="121"/>
      <c r="P62" s="121"/>
      <c r="Q62" s="121"/>
      <c r="R62" s="121"/>
      <c r="S62" s="121"/>
      <c r="T62" s="121"/>
      <c r="U62" s="121"/>
      <c r="V62" s="121"/>
      <c r="W62" s="121"/>
      <c r="X62" s="121"/>
    </row>
    <row r="63" spans="1:24" s="105" customFormat="1" ht="12.75" hidden="1">
      <c r="A63" s="128">
        <f>IF(ROW()&lt;=B$3,INDEX('FP'!F:F,B$2+ROW()-1)&amp;" - "&amp;INDEX('FP'!C:C,B$2+ROW()-1),"")</f>
        <v>0</v>
      </c>
      <c r="B63" s="128"/>
      <c r="C63" s="130">
        <f>IF(ROW()&lt;=B$3,INDEX('FP'!E:E,B$2+ROW()-1),"")</f>
        <v>0</v>
      </c>
      <c r="D63" s="115">
        <f>IF(ROW()&lt;=B$3,INDEX('FP'!F:F,B$2+ROW()-1),"")</f>
        <v>0</v>
      </c>
      <c r="E63" s="115">
        <f>IF(ROW()&lt;=B$3,INDEX('FP'!G:G,B$2+ROW()-1),"")</f>
        <v>0</v>
      </c>
      <c r="F63" s="115"/>
      <c r="G63" s="116">
        <f>IF(ROW()&lt;=B$3,INDEX('FP'!C:C,B$2+ROW()-1),"")</f>
        <v>0</v>
      </c>
      <c r="H63" s="117">
        <f t="shared" si="0"/>
        <v>0</v>
      </c>
      <c r="I63" s="118">
        <f t="shared" si="1"/>
        <v>0</v>
      </c>
      <c r="J63" s="119">
        <f t="shared" si="2"/>
        <v>0</v>
      </c>
      <c r="K63" s="120">
        <v>99</v>
      </c>
      <c r="L63" s="140">
        <f>$A62</f>
        <v>0</v>
      </c>
      <c r="M63" s="140">
        <v>99</v>
      </c>
      <c r="N63" s="121"/>
      <c r="O63" s="121"/>
      <c r="P63" s="121"/>
      <c r="Q63" s="121"/>
      <c r="R63" s="121"/>
      <c r="S63" s="121"/>
      <c r="T63" s="121"/>
      <c r="U63" s="121"/>
      <c r="V63" s="121"/>
      <c r="W63" s="121"/>
      <c r="X63" s="121"/>
    </row>
    <row r="64" spans="1:24" s="105" customFormat="1" ht="12.75" hidden="1">
      <c r="A64" s="128">
        <f>IF(ROW()&lt;=B$3,INDEX('FP'!F:F,B$2+ROW()-1)&amp;" - "&amp;INDEX('FP'!C:C,B$2+ROW()-1),"")</f>
        <v>0</v>
      </c>
      <c r="B64" s="128"/>
      <c r="C64" s="130">
        <f>IF(ROW()&lt;=B$3,INDEX('FP'!E:E,B$2+ROW()-1),"")</f>
        <v>0</v>
      </c>
      <c r="D64" s="115">
        <f>IF(ROW()&lt;=B$3,INDEX('FP'!F:F,B$2+ROW()-1),"")</f>
        <v>0</v>
      </c>
      <c r="E64" s="115">
        <f>IF(ROW()&lt;=B$3,INDEX('FP'!G:G,B$2+ROW()-1),"")</f>
        <v>0</v>
      </c>
      <c r="F64" s="115"/>
      <c r="G64" s="116">
        <f>IF(ROW()&lt;=B$3,INDEX('FP'!C:C,B$2+ROW()-1),"")</f>
        <v>0</v>
      </c>
      <c r="H64" s="117">
        <f t="shared" si="0"/>
        <v>0</v>
      </c>
      <c r="I64" s="118">
        <f t="shared" si="1"/>
        <v>0</v>
      </c>
      <c r="J64" s="119">
        <f t="shared" si="2"/>
        <v>0</v>
      </c>
      <c r="K64" s="120">
        <v>99</v>
      </c>
      <c r="L64" s="131" t="s">
        <v>364</v>
      </c>
      <c r="M64" s="132" t="s">
        <v>365</v>
      </c>
      <c r="N64" s="121"/>
      <c r="O64" s="121"/>
      <c r="P64" s="121"/>
      <c r="Q64" s="121"/>
      <c r="R64" s="121"/>
      <c r="S64" s="121"/>
      <c r="T64" s="121"/>
      <c r="U64" s="121"/>
      <c r="V64" s="121"/>
      <c r="W64" s="121"/>
      <c r="X64" s="121"/>
    </row>
    <row r="65" spans="1:24" s="105" customFormat="1" ht="12.75" hidden="1">
      <c r="A65" s="128">
        <f>IF(ROW()&lt;=B$3,INDEX('FP'!F:F,B$2+ROW()-1)&amp;" - "&amp;INDEX('FP'!C:C,B$2+ROW()-1),"")</f>
        <v>0</v>
      </c>
      <c r="B65" s="128"/>
      <c r="C65" s="130">
        <f>IF(ROW()&lt;=B$3,INDEX('FP'!E:E,B$2+ROW()-1),"")</f>
        <v>0</v>
      </c>
      <c r="D65" s="115">
        <f>IF(ROW()&lt;=B$3,INDEX('FP'!F:F,B$2+ROW()-1),"")</f>
        <v>0</v>
      </c>
      <c r="E65" s="115">
        <f>IF(ROW()&lt;=B$3,INDEX('FP'!G:G,B$2+ROW()-1),"")</f>
        <v>0</v>
      </c>
      <c r="F65" s="115"/>
      <c r="G65" s="116">
        <f>IF(ROW()&lt;=B$3,INDEX('FP'!C:C,B$2+ROW()-1),"")</f>
        <v>0</v>
      </c>
      <c r="H65" s="117">
        <f t="shared" si="0"/>
        <v>0</v>
      </c>
      <c r="I65" s="118">
        <f t="shared" si="1"/>
        <v>0</v>
      </c>
      <c r="J65" s="119">
        <f t="shared" si="2"/>
        <v>0</v>
      </c>
      <c r="K65" s="120">
        <v>99</v>
      </c>
      <c r="L65" s="133">
        <f>$A64</f>
        <v>0</v>
      </c>
      <c r="M65" s="134">
        <v>99</v>
      </c>
      <c r="N65" s="121"/>
      <c r="O65" s="121"/>
      <c r="P65" s="121"/>
      <c r="Q65" s="121"/>
      <c r="R65" s="121"/>
      <c r="S65" s="121"/>
      <c r="T65" s="121"/>
      <c r="U65" s="121"/>
      <c r="V65" s="121"/>
      <c r="W65" s="121"/>
      <c r="X65" s="121"/>
    </row>
    <row r="66" spans="1:24" s="105" customFormat="1" ht="12.75" hidden="1">
      <c r="A66" s="128">
        <f>IF(ROW()&lt;=B$3,INDEX('FP'!F:F,B$2+ROW()-1)&amp;" - "&amp;INDEX('FP'!C:C,B$2+ROW()-1),"")</f>
        <v>0</v>
      </c>
      <c r="B66" s="128"/>
      <c r="C66" s="130">
        <f>IF(ROW()&lt;=B$3,INDEX('FP'!E:E,B$2+ROW()-1),"")</f>
        <v>0</v>
      </c>
      <c r="D66" s="115">
        <f>IF(ROW()&lt;=B$3,INDEX('FP'!F:F,B$2+ROW()-1),"")</f>
        <v>0</v>
      </c>
      <c r="E66" s="115">
        <f>IF(ROW()&lt;=B$3,INDEX('FP'!G:G,B$2+ROW()-1),"")</f>
        <v>0</v>
      </c>
      <c r="F66" s="115"/>
      <c r="G66" s="116">
        <f>IF(ROW()&lt;=B$3,INDEX('FP'!C:C,B$2+ROW()-1),"")</f>
        <v>0</v>
      </c>
      <c r="H66" s="117">
        <f t="shared" si="0"/>
        <v>0</v>
      </c>
      <c r="I66" s="118">
        <f t="shared" si="1"/>
        <v>0</v>
      </c>
      <c r="J66" s="119">
        <f t="shared" si="2"/>
        <v>0</v>
      </c>
      <c r="K66" s="120">
        <v>99</v>
      </c>
      <c r="L66" s="139" t="s">
        <v>364</v>
      </c>
      <c r="M66" s="129" t="s">
        <v>365</v>
      </c>
      <c r="N66" s="121"/>
      <c r="O66" s="121"/>
      <c r="P66" s="121"/>
      <c r="Q66" s="121"/>
      <c r="R66" s="121"/>
      <c r="S66" s="121"/>
      <c r="T66" s="121"/>
      <c r="U66" s="121"/>
      <c r="V66" s="121"/>
      <c r="W66" s="121"/>
      <c r="X66" s="121"/>
    </row>
    <row r="67" spans="1:24" s="105" customFormat="1" ht="12.75" hidden="1">
      <c r="A67" s="128">
        <f>IF(ROW()&lt;=B$3,INDEX('FP'!F:F,B$2+ROW()-1)&amp;" - "&amp;INDEX('FP'!C:C,B$2+ROW()-1),"")</f>
        <v>0</v>
      </c>
      <c r="B67" s="128"/>
      <c r="C67" s="130">
        <f>IF(ROW()&lt;=B$3,INDEX('FP'!E:E,B$2+ROW()-1),"")</f>
        <v>0</v>
      </c>
      <c r="D67" s="115">
        <f>IF(ROW()&lt;=B$3,INDEX('FP'!F:F,B$2+ROW()-1),"")</f>
        <v>0</v>
      </c>
      <c r="E67" s="115">
        <f>IF(ROW()&lt;=B$3,INDEX('FP'!G:G,B$2+ROW()-1),"")</f>
        <v>0</v>
      </c>
      <c r="F67" s="115"/>
      <c r="G67" s="116">
        <f>IF(ROW()&lt;=B$3,INDEX('FP'!C:C,B$2+ROW()-1),"")</f>
        <v>0</v>
      </c>
      <c r="H67" s="117">
        <f t="shared" si="0"/>
        <v>0</v>
      </c>
      <c r="I67" s="118">
        <f t="shared" si="1"/>
        <v>0</v>
      </c>
      <c r="J67" s="119">
        <f t="shared" si="2"/>
        <v>0</v>
      </c>
      <c r="K67" s="120">
        <v>99</v>
      </c>
      <c r="L67" s="140">
        <f>$A66</f>
        <v>0</v>
      </c>
      <c r="M67" s="140">
        <v>99</v>
      </c>
      <c r="N67" s="121"/>
      <c r="O67" s="121"/>
      <c r="P67" s="121"/>
      <c r="Q67" s="121"/>
      <c r="R67" s="121"/>
      <c r="S67" s="121"/>
      <c r="T67" s="121"/>
      <c r="U67" s="121"/>
      <c r="V67" s="121"/>
      <c r="W67" s="121"/>
      <c r="X67" s="121"/>
    </row>
    <row r="68" spans="1:24" s="105" customFormat="1" ht="12.75" hidden="1">
      <c r="A68" s="128">
        <f>IF(ROW()&lt;=B$3,INDEX('FP'!F:F,B$2+ROW()-1)&amp;" - "&amp;INDEX('FP'!C:C,B$2+ROW()-1),"")</f>
        <v>0</v>
      </c>
      <c r="B68" s="128"/>
      <c r="C68" s="130">
        <f>IF(ROW()&lt;=B$3,INDEX('FP'!E:E,B$2+ROW()-1),"")</f>
        <v>0</v>
      </c>
      <c r="D68" s="115">
        <f>IF(ROW()&lt;=B$3,INDEX('FP'!F:F,B$2+ROW()-1),"")</f>
        <v>0</v>
      </c>
      <c r="E68" s="115">
        <f>IF(ROW()&lt;=B$3,INDEX('FP'!G:G,B$2+ROW()-1),"")</f>
        <v>0</v>
      </c>
      <c r="F68" s="115"/>
      <c r="G68" s="116">
        <f>IF(ROW()&lt;=B$3,INDEX('FP'!C:C,B$2+ROW()-1),"")</f>
        <v>0</v>
      </c>
      <c r="H68" s="117">
        <f t="shared" si="0"/>
        <v>0</v>
      </c>
      <c r="I68" s="118">
        <f t="shared" si="1"/>
        <v>0</v>
      </c>
      <c r="J68" s="119">
        <f t="shared" si="2"/>
        <v>0</v>
      </c>
      <c r="K68" s="120">
        <v>99</v>
      </c>
      <c r="L68" s="131" t="s">
        <v>364</v>
      </c>
      <c r="M68" s="132" t="s">
        <v>365</v>
      </c>
      <c r="N68" s="121"/>
      <c r="O68" s="121"/>
      <c r="P68" s="121"/>
      <c r="Q68" s="121"/>
      <c r="R68" s="121"/>
      <c r="S68" s="121"/>
      <c r="T68" s="121"/>
      <c r="U68" s="121"/>
      <c r="V68" s="121"/>
      <c r="W68" s="121"/>
      <c r="X68" s="121"/>
    </row>
    <row r="69" spans="1:24" s="105" customFormat="1" ht="12.75" hidden="1">
      <c r="A69" s="128">
        <f>IF(ROW()&lt;=B$3,INDEX('FP'!F:F,B$2+ROW()-1)&amp;" - "&amp;INDEX('FP'!C:C,B$2+ROW()-1),"")</f>
        <v>0</v>
      </c>
      <c r="B69" s="128"/>
      <c r="C69" s="130">
        <f>IF(ROW()&lt;=B$3,INDEX('FP'!E:E,B$2+ROW()-1),"")</f>
        <v>0</v>
      </c>
      <c r="D69" s="115">
        <f>IF(ROW()&lt;=B$3,INDEX('FP'!F:F,B$2+ROW()-1),"")</f>
        <v>0</v>
      </c>
      <c r="E69" s="115">
        <f>IF(ROW()&lt;=B$3,INDEX('FP'!G:G,B$2+ROW()-1),"")</f>
        <v>0</v>
      </c>
      <c r="F69" s="115"/>
      <c r="G69" s="116">
        <f>IF(ROW()&lt;=B$3,INDEX('FP'!C:C,B$2+ROW()-1),"")</f>
        <v>0</v>
      </c>
      <c r="H69" s="117">
        <f t="shared" si="0"/>
        <v>0</v>
      </c>
      <c r="I69" s="118">
        <f t="shared" si="1"/>
        <v>0</v>
      </c>
      <c r="J69" s="119">
        <f t="shared" si="2"/>
        <v>0</v>
      </c>
      <c r="K69" s="120">
        <v>99</v>
      </c>
      <c r="L69" s="133">
        <f>$A68</f>
        <v>0</v>
      </c>
      <c r="M69" s="134">
        <v>99</v>
      </c>
      <c r="N69" s="121"/>
      <c r="O69" s="121"/>
      <c r="P69" s="121"/>
      <c r="Q69" s="121"/>
      <c r="R69" s="121"/>
      <c r="S69" s="121"/>
      <c r="T69" s="121"/>
      <c r="U69" s="121"/>
      <c r="V69" s="121"/>
      <c r="W69" s="121"/>
      <c r="X69" s="121"/>
    </row>
    <row r="70" spans="1:24" s="105" customFormat="1" ht="12.75" hidden="1">
      <c r="A70" s="128">
        <f>IF(ROW()&lt;=B$3,INDEX('FP'!F:F,B$2+ROW()-1)&amp;" - "&amp;INDEX('FP'!C:C,B$2+ROW()-1),"")</f>
        <v>0</v>
      </c>
      <c r="B70" s="128"/>
      <c r="C70" s="130">
        <f>IF(ROW()&lt;=B$3,INDEX('FP'!E:E,B$2+ROW()-1),"")</f>
        <v>0</v>
      </c>
      <c r="D70" s="115">
        <f>IF(ROW()&lt;=B$3,INDEX('FP'!F:F,B$2+ROW()-1),"")</f>
        <v>0</v>
      </c>
      <c r="E70" s="115">
        <f>IF(ROW()&lt;=B$3,INDEX('FP'!G:G,B$2+ROW()-1),"")</f>
        <v>0</v>
      </c>
      <c r="F70" s="115"/>
      <c r="G70" s="116">
        <f>IF(ROW()&lt;=B$3,INDEX('FP'!C:C,B$2+ROW()-1),"")</f>
        <v>0</v>
      </c>
      <c r="H70" s="117">
        <f t="shared" si="0"/>
        <v>0</v>
      </c>
      <c r="I70" s="118">
        <f t="shared" si="1"/>
        <v>0</v>
      </c>
      <c r="J70" s="119">
        <f t="shared" si="2"/>
        <v>0</v>
      </c>
      <c r="K70" s="120">
        <v>99</v>
      </c>
      <c r="L70" s="139" t="s">
        <v>364</v>
      </c>
      <c r="M70" s="129" t="s">
        <v>365</v>
      </c>
      <c r="N70" s="121"/>
      <c r="O70" s="121"/>
      <c r="P70" s="121"/>
      <c r="Q70" s="121"/>
      <c r="R70" s="121"/>
      <c r="S70" s="121"/>
      <c r="T70" s="121"/>
      <c r="U70" s="121"/>
      <c r="V70" s="121"/>
      <c r="W70" s="121"/>
      <c r="X70" s="121"/>
    </row>
    <row r="71" spans="1:24" s="105" customFormat="1" ht="12.75" hidden="1">
      <c r="A71" s="128">
        <f>IF(ROW()&lt;=B$3,INDEX('FP'!F:F,B$2+ROW()-1)&amp;" - "&amp;INDEX('FP'!C:C,B$2+ROW()-1),"")</f>
        <v>0</v>
      </c>
      <c r="B71" s="128"/>
      <c r="C71" s="130">
        <f>IF(ROW()&lt;=B$3,INDEX('FP'!E:E,B$2+ROW()-1),"")</f>
        <v>0</v>
      </c>
      <c r="D71" s="115">
        <f>IF(ROW()&lt;=B$3,INDEX('FP'!F:F,B$2+ROW()-1),"")</f>
        <v>0</v>
      </c>
      <c r="E71" s="115">
        <f>IF(ROW()&lt;=B$3,INDEX('FP'!G:G,B$2+ROW()-1),"")</f>
        <v>0</v>
      </c>
      <c r="F71" s="115"/>
      <c r="G71" s="116">
        <f>IF(ROW()&lt;=B$3,INDEX('FP'!C:C,B$2+ROW()-1),"")</f>
        <v>0</v>
      </c>
      <c r="H71" s="117">
        <f t="shared" si="0"/>
        <v>0</v>
      </c>
      <c r="I71" s="118">
        <f t="shared" si="1"/>
        <v>0</v>
      </c>
      <c r="J71" s="119">
        <f t="shared" si="2"/>
        <v>0</v>
      </c>
      <c r="K71" s="120">
        <v>99</v>
      </c>
      <c r="L71" s="140">
        <f>$A70</f>
        <v>0</v>
      </c>
      <c r="M71" s="140">
        <v>99</v>
      </c>
      <c r="N71" s="121"/>
      <c r="O71" s="121"/>
      <c r="P71" s="121"/>
      <c r="Q71" s="121"/>
      <c r="R71" s="121"/>
      <c r="S71" s="121"/>
      <c r="T71" s="121"/>
      <c r="U71" s="121"/>
      <c r="V71" s="121"/>
      <c r="W71" s="121"/>
      <c r="X71" s="121"/>
    </row>
    <row r="72" spans="1:24" s="105" customFormat="1" ht="12.75" hidden="1">
      <c r="A72" s="128">
        <f>IF(ROW()&lt;=B$3,INDEX('FP'!F:F,B$2+ROW()-1)&amp;" - "&amp;INDEX('FP'!C:C,B$2+ROW()-1),"")</f>
        <v>0</v>
      </c>
      <c r="B72" s="128"/>
      <c r="C72" s="130">
        <f>IF(ROW()&lt;=B$3,INDEX('FP'!E:E,B$2+ROW()-1),"")</f>
        <v>0</v>
      </c>
      <c r="D72" s="115">
        <f>IF(ROW()&lt;=B$3,INDEX('FP'!F:F,B$2+ROW()-1),"")</f>
        <v>0</v>
      </c>
      <c r="E72" s="115">
        <f>IF(ROW()&lt;=B$3,INDEX('FP'!G:G,B$2+ROW()-1),"")</f>
        <v>0</v>
      </c>
      <c r="F72" s="115"/>
      <c r="G72" s="116">
        <f>IF(ROW()&lt;=B$3,INDEX('FP'!C:C,B$2+ROW()-1),"")</f>
        <v>0</v>
      </c>
      <c r="H72" s="117">
        <f t="shared" si="0"/>
        <v>0</v>
      </c>
      <c r="I72" s="118">
        <f t="shared" si="1"/>
        <v>0</v>
      </c>
      <c r="J72" s="119">
        <f t="shared" si="2"/>
        <v>0</v>
      </c>
      <c r="K72" s="120">
        <v>99</v>
      </c>
      <c r="L72" s="131" t="s">
        <v>364</v>
      </c>
      <c r="M72" s="132" t="s">
        <v>365</v>
      </c>
      <c r="N72" s="121"/>
      <c r="O72" s="121"/>
      <c r="P72" s="121"/>
      <c r="Q72" s="121"/>
      <c r="R72" s="121"/>
      <c r="S72" s="121"/>
      <c r="T72" s="121"/>
      <c r="U72" s="121"/>
      <c r="V72" s="121"/>
      <c r="W72" s="121"/>
      <c r="X72" s="121"/>
    </row>
    <row r="73" spans="1:24" s="105" customFormat="1" ht="12.75" hidden="1">
      <c r="A73" s="128">
        <f>IF(ROW()&lt;=B$3,INDEX('FP'!F:F,B$2+ROW()-1)&amp;" - "&amp;INDEX('FP'!C:C,B$2+ROW()-1),"")</f>
        <v>0</v>
      </c>
      <c r="B73" s="128"/>
      <c r="C73" s="130">
        <f>IF(ROW()&lt;=B$3,INDEX('FP'!E:E,B$2+ROW()-1),"")</f>
        <v>0</v>
      </c>
      <c r="D73" s="115">
        <f>IF(ROW()&lt;=B$3,INDEX('FP'!F:F,B$2+ROW()-1),"")</f>
        <v>0</v>
      </c>
      <c r="E73" s="115">
        <f>IF(ROW()&lt;=B$3,INDEX('FP'!G:G,B$2+ROW()-1),"")</f>
        <v>0</v>
      </c>
      <c r="F73" s="115"/>
      <c r="G73" s="116">
        <f>IF(ROW()&lt;=B$3,INDEX('FP'!C:C,B$2+ROW()-1),"")</f>
        <v>0</v>
      </c>
      <c r="H73" s="117">
        <f t="shared" si="0"/>
        <v>0</v>
      </c>
      <c r="I73" s="118">
        <f t="shared" si="1"/>
        <v>0</v>
      </c>
      <c r="J73" s="119">
        <f t="shared" si="2"/>
        <v>0</v>
      </c>
      <c r="K73" s="120">
        <v>99</v>
      </c>
      <c r="L73" s="133">
        <f>$A72</f>
        <v>0</v>
      </c>
      <c r="M73" s="134">
        <v>99</v>
      </c>
      <c r="N73" s="121"/>
      <c r="O73" s="121"/>
      <c r="P73" s="121"/>
      <c r="Q73" s="121"/>
      <c r="R73" s="121"/>
      <c r="S73" s="121"/>
      <c r="T73" s="121"/>
      <c r="U73" s="121"/>
      <c r="V73" s="121"/>
      <c r="W73" s="121"/>
      <c r="X73" s="121"/>
    </row>
    <row r="74" spans="1:24" s="105" customFormat="1" ht="12.75" hidden="1">
      <c r="A74" s="128">
        <f>IF(ROW()&lt;=B$3,INDEX('FP'!F:F,B$2+ROW()-1)&amp;" - "&amp;INDEX('FP'!C:C,B$2+ROW()-1),"")</f>
        <v>0</v>
      </c>
      <c r="B74" s="128"/>
      <c r="C74" s="130">
        <f>IF(ROW()&lt;=B$3,INDEX('FP'!E:E,B$2+ROW()-1),"")</f>
        <v>0</v>
      </c>
      <c r="D74" s="115">
        <f>IF(ROW()&lt;=B$3,INDEX('FP'!F:F,B$2+ROW()-1),"")</f>
        <v>0</v>
      </c>
      <c r="E74" s="115">
        <f>IF(ROW()&lt;=B$3,INDEX('FP'!G:G,B$2+ROW()-1),"")</f>
        <v>0</v>
      </c>
      <c r="F74" s="115"/>
      <c r="G74" s="116">
        <f>IF(ROW()&lt;=B$3,INDEX('FP'!C:C,B$2+ROW()-1),"")</f>
        <v>0</v>
      </c>
      <c r="H74" s="117">
        <f t="shared" si="0"/>
        <v>0</v>
      </c>
      <c r="I74" s="118">
        <f t="shared" si="1"/>
        <v>0</v>
      </c>
      <c r="J74" s="119">
        <f t="shared" si="2"/>
        <v>0</v>
      </c>
      <c r="K74" s="120">
        <v>99</v>
      </c>
      <c r="L74" s="139" t="s">
        <v>364</v>
      </c>
      <c r="M74" s="129" t="s">
        <v>365</v>
      </c>
      <c r="N74" s="121"/>
      <c r="O74" s="121"/>
      <c r="P74" s="121"/>
      <c r="Q74" s="121"/>
      <c r="R74" s="121"/>
      <c r="S74" s="121"/>
      <c r="T74" s="121"/>
      <c r="U74" s="121"/>
      <c r="V74" s="121"/>
      <c r="W74" s="121"/>
      <c r="X74" s="121"/>
    </row>
    <row r="75" spans="1:24" s="105" customFormat="1" ht="12.75" hidden="1">
      <c r="A75" s="128">
        <f>IF(ROW()&lt;=B$3,INDEX('FP'!F:F,B$2+ROW()-1)&amp;" - "&amp;INDEX('FP'!C:C,B$2+ROW()-1),"")</f>
        <v>0</v>
      </c>
      <c r="B75" s="128"/>
      <c r="C75" s="130">
        <f>IF(ROW()&lt;=B$3,INDEX('FP'!E:E,B$2+ROW()-1),"")</f>
        <v>0</v>
      </c>
      <c r="D75" s="115">
        <f>IF(ROW()&lt;=B$3,INDEX('FP'!F:F,B$2+ROW()-1),"")</f>
        <v>0</v>
      </c>
      <c r="E75" s="115">
        <f>IF(ROW()&lt;=B$3,INDEX('FP'!G:G,B$2+ROW()-1),"")</f>
        <v>0</v>
      </c>
      <c r="F75" s="115"/>
      <c r="G75" s="116">
        <f>IF(ROW()&lt;=B$3,INDEX('FP'!C:C,B$2+ROW()-1),"")</f>
        <v>0</v>
      </c>
      <c r="H75" s="117">
        <f t="shared" si="0"/>
        <v>0</v>
      </c>
      <c r="I75" s="118">
        <f t="shared" si="1"/>
        <v>0</v>
      </c>
      <c r="J75" s="119">
        <f t="shared" si="2"/>
        <v>0</v>
      </c>
      <c r="K75" s="120">
        <v>99</v>
      </c>
      <c r="L75" s="140">
        <f>$A74</f>
        <v>0</v>
      </c>
      <c r="M75" s="140">
        <v>99</v>
      </c>
      <c r="N75" s="121"/>
      <c r="O75" s="121"/>
      <c r="P75" s="121"/>
      <c r="Q75" s="121"/>
      <c r="R75" s="121"/>
      <c r="S75" s="121"/>
      <c r="T75" s="121"/>
      <c r="U75" s="121"/>
      <c r="V75" s="121"/>
      <c r="W75" s="121"/>
      <c r="X75" s="121"/>
    </row>
    <row r="76" spans="1:24" s="105" customFormat="1" ht="12.75" hidden="1">
      <c r="A76" s="128">
        <f>IF(ROW()&lt;=B$3,INDEX('FP'!F:F,B$2+ROW()-1)&amp;" - "&amp;INDEX('FP'!C:C,B$2+ROW()-1),"")</f>
        <v>0</v>
      </c>
      <c r="B76" s="128"/>
      <c r="C76" s="130">
        <f>IF(ROW()&lt;=B$3,INDEX('FP'!E:E,B$2+ROW()-1),"")</f>
        <v>0</v>
      </c>
      <c r="D76" s="115">
        <f>IF(ROW()&lt;=B$3,INDEX('FP'!F:F,B$2+ROW()-1),"")</f>
        <v>0</v>
      </c>
      <c r="E76" s="115">
        <f>IF(ROW()&lt;=B$3,INDEX('FP'!G:G,B$2+ROW()-1),"")</f>
        <v>0</v>
      </c>
      <c r="F76" s="115"/>
      <c r="G76" s="116">
        <f>IF(ROW()&lt;=B$3,INDEX('FP'!C:C,B$2+ROW()-1),"")</f>
        <v>0</v>
      </c>
      <c r="H76" s="117">
        <f t="shared" si="0"/>
        <v>0</v>
      </c>
      <c r="I76" s="118">
        <f t="shared" si="1"/>
        <v>0</v>
      </c>
      <c r="J76" s="119">
        <f t="shared" si="2"/>
        <v>0</v>
      </c>
      <c r="K76" s="120">
        <v>99</v>
      </c>
      <c r="L76" s="131" t="s">
        <v>364</v>
      </c>
      <c r="M76" s="132" t="s">
        <v>365</v>
      </c>
      <c r="N76" s="121"/>
      <c r="O76" s="121"/>
      <c r="P76" s="121"/>
      <c r="Q76" s="121"/>
      <c r="R76" s="121"/>
      <c r="S76" s="121"/>
      <c r="T76" s="121"/>
      <c r="U76" s="121"/>
      <c r="V76" s="121"/>
      <c r="W76" s="121"/>
      <c r="X76" s="121"/>
    </row>
    <row r="77" spans="1:24" s="105" customFormat="1" ht="12.75" hidden="1">
      <c r="A77" s="128">
        <f>IF(ROW()&lt;=B$3,INDEX('FP'!F:F,B$2+ROW()-1)&amp;" - "&amp;INDEX('FP'!C:C,B$2+ROW()-1),"")</f>
        <v>0</v>
      </c>
      <c r="B77" s="128"/>
      <c r="C77" s="130">
        <f>IF(ROW()&lt;=B$3,INDEX('FP'!E:E,B$2+ROW()-1),"")</f>
        <v>0</v>
      </c>
      <c r="D77" s="115">
        <f>IF(ROW()&lt;=B$3,INDEX('FP'!F:F,B$2+ROW()-1),"")</f>
        <v>0</v>
      </c>
      <c r="E77" s="115">
        <f>IF(ROW()&lt;=B$3,INDEX('FP'!G:G,B$2+ROW()-1),"")</f>
        <v>0</v>
      </c>
      <c r="F77" s="115"/>
      <c r="G77" s="116">
        <f>IF(ROW()&lt;=B$3,INDEX('FP'!C:C,B$2+ROW()-1),"")</f>
        <v>0</v>
      </c>
      <c r="H77" s="117">
        <f t="shared" si="0"/>
        <v>0</v>
      </c>
      <c r="I77" s="118">
        <f t="shared" si="1"/>
        <v>0</v>
      </c>
      <c r="J77" s="119">
        <f t="shared" si="2"/>
        <v>0</v>
      </c>
      <c r="K77" s="120">
        <v>99</v>
      </c>
      <c r="L77" s="133">
        <f>$A76</f>
        <v>0</v>
      </c>
      <c r="M77" s="134">
        <v>99</v>
      </c>
      <c r="N77" s="121"/>
      <c r="O77" s="121"/>
      <c r="P77" s="121"/>
      <c r="Q77" s="121"/>
      <c r="R77" s="121"/>
      <c r="S77" s="121"/>
      <c r="T77" s="121"/>
      <c r="U77" s="121"/>
      <c r="V77" s="121"/>
      <c r="W77" s="121"/>
      <c r="X77" s="121"/>
    </row>
    <row r="78" spans="1:24" s="105" customFormat="1" ht="12.75" hidden="1">
      <c r="A78" s="128">
        <f>IF(ROW()&lt;=B$3,INDEX('FP'!F:F,B$2+ROW()-1)&amp;" - "&amp;INDEX('FP'!C:C,B$2+ROW()-1),"")</f>
        <v>0</v>
      </c>
      <c r="B78" s="128"/>
      <c r="C78" s="130">
        <f>IF(ROW()&lt;=B$3,INDEX('FP'!E:E,B$2+ROW()-1),"")</f>
        <v>0</v>
      </c>
      <c r="D78" s="115">
        <f>IF(ROW()&lt;=B$3,INDEX('FP'!F:F,B$2+ROW()-1),"")</f>
        <v>0</v>
      </c>
      <c r="E78" s="115">
        <f>IF(ROW()&lt;=B$3,INDEX('FP'!G:G,B$2+ROW()-1),"")</f>
        <v>0</v>
      </c>
      <c r="F78" s="115"/>
      <c r="G78" s="116">
        <f>IF(ROW()&lt;=B$3,INDEX('FP'!C:C,B$2+ROW()-1),"")</f>
        <v>0</v>
      </c>
      <c r="H78" s="117">
        <f t="shared" si="0"/>
        <v>0</v>
      </c>
      <c r="I78" s="118">
        <f t="shared" si="1"/>
        <v>0</v>
      </c>
      <c r="J78" s="119">
        <f t="shared" si="2"/>
        <v>0</v>
      </c>
      <c r="K78" s="120">
        <v>99</v>
      </c>
      <c r="L78" s="139" t="s">
        <v>364</v>
      </c>
      <c r="M78" s="129" t="s">
        <v>365</v>
      </c>
      <c r="N78" s="121"/>
      <c r="O78" s="121"/>
      <c r="P78" s="121"/>
      <c r="Q78" s="121"/>
      <c r="R78" s="121"/>
      <c r="S78" s="121"/>
      <c r="T78" s="121"/>
      <c r="U78" s="121"/>
      <c r="V78" s="121"/>
      <c r="W78" s="121"/>
      <c r="X78" s="121"/>
    </row>
    <row r="79" spans="1:24" s="105" customFormat="1" ht="12.75" hidden="1">
      <c r="A79" s="128">
        <f>IF(ROW()&lt;=B$3,INDEX('FP'!F:F,B$2+ROW()-1)&amp;" - "&amp;INDEX('FP'!C:C,B$2+ROW()-1),"")</f>
        <v>0</v>
      </c>
      <c r="B79" s="128"/>
      <c r="C79" s="130">
        <f>IF(ROW()&lt;=B$3,INDEX('FP'!E:E,B$2+ROW()-1),"")</f>
        <v>0</v>
      </c>
      <c r="D79" s="115">
        <f>IF(ROW()&lt;=B$3,INDEX('FP'!F:F,B$2+ROW()-1),"")</f>
        <v>0</v>
      </c>
      <c r="E79" s="115">
        <f>IF(ROW()&lt;=B$3,INDEX('FP'!G:G,B$2+ROW()-1),"")</f>
        <v>0</v>
      </c>
      <c r="F79" s="115"/>
      <c r="G79" s="116">
        <f>IF(ROW()&lt;=B$3,INDEX('FP'!C:C,B$2+ROW()-1),"")</f>
        <v>0</v>
      </c>
      <c r="H79" s="117">
        <f t="shared" si="0"/>
        <v>0</v>
      </c>
      <c r="I79" s="118">
        <f t="shared" si="1"/>
        <v>0</v>
      </c>
      <c r="J79" s="119">
        <f t="shared" si="2"/>
        <v>0</v>
      </c>
      <c r="K79" s="120">
        <v>99</v>
      </c>
      <c r="L79" s="140">
        <f>$A78</f>
        <v>0</v>
      </c>
      <c r="M79" s="140">
        <v>99</v>
      </c>
      <c r="N79" s="121"/>
      <c r="O79" s="121"/>
      <c r="P79" s="121"/>
      <c r="Q79" s="121"/>
      <c r="R79" s="121"/>
      <c r="S79" s="121"/>
      <c r="T79" s="121"/>
      <c r="U79" s="121"/>
      <c r="V79" s="121"/>
      <c r="W79" s="121"/>
      <c r="X79" s="121"/>
    </row>
    <row r="80" spans="1:24" s="105" customFormat="1" ht="12.75" hidden="1">
      <c r="A80" s="128">
        <f>IF(ROW()&lt;=B$3,INDEX('FP'!F:F,B$2+ROW()-1)&amp;" - "&amp;INDEX('FP'!C:C,B$2+ROW()-1),"")</f>
        <v>0</v>
      </c>
      <c r="B80" s="128"/>
      <c r="C80" s="130">
        <f>IF(ROW()&lt;=B$3,INDEX('FP'!E:E,B$2+ROW()-1),"")</f>
        <v>0</v>
      </c>
      <c r="D80" s="115">
        <f>IF(ROW()&lt;=B$3,INDEX('FP'!F:F,B$2+ROW()-1),"")</f>
        <v>0</v>
      </c>
      <c r="E80" s="115">
        <f>IF(ROW()&lt;=B$3,INDEX('FP'!G:G,B$2+ROW()-1),"")</f>
        <v>0</v>
      </c>
      <c r="F80" s="115"/>
      <c r="G80" s="116">
        <f>IF(ROW()&lt;=B$3,INDEX('FP'!C:C,B$2+ROW()-1),"")</f>
        <v>0</v>
      </c>
      <c r="H80" s="117">
        <f t="shared" si="0"/>
        <v>0</v>
      </c>
      <c r="I80" s="118">
        <f t="shared" si="1"/>
        <v>0</v>
      </c>
      <c r="J80" s="119">
        <f t="shared" si="2"/>
        <v>0</v>
      </c>
      <c r="K80" s="120">
        <v>99</v>
      </c>
      <c r="L80" s="131" t="s">
        <v>364</v>
      </c>
      <c r="M80" s="132" t="s">
        <v>365</v>
      </c>
      <c r="N80" s="121"/>
      <c r="O80" s="121"/>
      <c r="P80" s="121"/>
      <c r="Q80" s="121"/>
      <c r="R80" s="121"/>
      <c r="S80" s="121"/>
      <c r="T80" s="121"/>
      <c r="U80" s="121"/>
      <c r="V80" s="121"/>
      <c r="W80" s="121"/>
      <c r="X80" s="121"/>
    </row>
    <row r="81" spans="1:24" s="105" customFormat="1" ht="12.75" hidden="1">
      <c r="A81" s="128">
        <f>IF(ROW()&lt;=B$3,INDEX('FP'!F:F,B$2+ROW()-1)&amp;" - "&amp;INDEX('FP'!C:C,B$2+ROW()-1),"")</f>
        <v>0</v>
      </c>
      <c r="B81" s="128"/>
      <c r="C81" s="130">
        <f>IF(ROW()&lt;=B$3,INDEX('FP'!E:E,B$2+ROW()-1),"")</f>
        <v>0</v>
      </c>
      <c r="D81" s="115">
        <f>IF(ROW()&lt;=B$3,INDEX('FP'!F:F,B$2+ROW()-1),"")</f>
        <v>0</v>
      </c>
      <c r="E81" s="115">
        <f>IF(ROW()&lt;=B$3,INDEX('FP'!G:G,B$2+ROW()-1),"")</f>
        <v>0</v>
      </c>
      <c r="F81" s="115"/>
      <c r="G81" s="116">
        <f>IF(ROW()&lt;=B$3,INDEX('FP'!C:C,B$2+ROW()-1),"")</f>
        <v>0</v>
      </c>
      <c r="H81" s="117">
        <f t="shared" si="0"/>
        <v>0</v>
      </c>
      <c r="I81" s="118">
        <f t="shared" si="1"/>
        <v>0</v>
      </c>
      <c r="J81" s="119">
        <f t="shared" si="2"/>
        <v>0</v>
      </c>
      <c r="K81" s="120">
        <v>99</v>
      </c>
      <c r="L81" s="133">
        <f>$A80</f>
        <v>0</v>
      </c>
      <c r="M81" s="134">
        <v>99</v>
      </c>
      <c r="N81" s="121"/>
      <c r="O81" s="121"/>
      <c r="P81" s="121"/>
      <c r="Q81" s="121"/>
      <c r="R81" s="121"/>
      <c r="S81" s="121"/>
      <c r="T81" s="121"/>
      <c r="U81" s="121"/>
      <c r="V81" s="121"/>
      <c r="W81" s="121"/>
      <c r="X81" s="121"/>
    </row>
    <row r="82" spans="1:24" s="105" customFormat="1" ht="12.75" hidden="1">
      <c r="A82" s="128">
        <f>IF(ROW()&lt;=B$3,INDEX('FP'!F:F,B$2+ROW()-1)&amp;" - "&amp;INDEX('FP'!C:C,B$2+ROW()-1),"")</f>
        <v>0</v>
      </c>
      <c r="B82" s="128"/>
      <c r="C82" s="130">
        <f>IF(ROW()&lt;=B$3,INDEX('FP'!E:E,B$2+ROW()-1),"")</f>
        <v>0</v>
      </c>
      <c r="D82" s="115">
        <f>IF(ROW()&lt;=B$3,INDEX('FP'!F:F,B$2+ROW()-1),"")</f>
        <v>0</v>
      </c>
      <c r="E82" s="115">
        <f>IF(ROW()&lt;=B$3,INDEX('FP'!G:G,B$2+ROW()-1),"")</f>
        <v>0</v>
      </c>
      <c r="F82" s="115"/>
      <c r="G82" s="116">
        <f>IF(ROW()&lt;=B$3,INDEX('FP'!C:C,B$2+ROW()-1),"")</f>
        <v>0</v>
      </c>
      <c r="H82" s="117">
        <f t="shared" si="0"/>
        <v>0</v>
      </c>
      <c r="I82" s="118">
        <f t="shared" si="1"/>
        <v>0</v>
      </c>
      <c r="J82" s="119">
        <f t="shared" si="2"/>
        <v>0</v>
      </c>
      <c r="K82" s="120">
        <v>99</v>
      </c>
      <c r="L82" s="139" t="s">
        <v>364</v>
      </c>
      <c r="M82" s="129" t="s">
        <v>365</v>
      </c>
      <c r="N82" s="121"/>
      <c r="O82" s="121"/>
      <c r="P82" s="121"/>
      <c r="Q82" s="121"/>
      <c r="R82" s="121"/>
      <c r="S82" s="121"/>
      <c r="T82" s="121"/>
      <c r="U82" s="121"/>
      <c r="V82" s="121"/>
      <c r="W82" s="121"/>
      <c r="X82" s="121"/>
    </row>
    <row r="83" spans="1:24" s="105" customFormat="1" ht="12.75" hidden="1">
      <c r="A83" s="128">
        <f>IF(ROW()&lt;=B$3,INDEX('FP'!F:F,B$2+ROW()-1)&amp;" - "&amp;INDEX('FP'!C:C,B$2+ROW()-1),"")</f>
        <v>0</v>
      </c>
      <c r="B83" s="128"/>
      <c r="C83" s="130">
        <f>IF(ROW()&lt;=B$3,INDEX('FP'!E:E,B$2+ROW()-1),"")</f>
        <v>0</v>
      </c>
      <c r="D83" s="115">
        <f>IF(ROW()&lt;=B$3,INDEX('FP'!F:F,B$2+ROW()-1),"")</f>
        <v>0</v>
      </c>
      <c r="E83" s="115">
        <f>IF(ROW()&lt;=B$3,INDEX('FP'!G:G,B$2+ROW()-1),"")</f>
        <v>0</v>
      </c>
      <c r="F83" s="115"/>
      <c r="G83" s="116">
        <f>IF(ROW()&lt;=B$3,INDEX('FP'!C:C,B$2+ROW()-1),"")</f>
        <v>0</v>
      </c>
      <c r="H83" s="117">
        <f t="shared" si="0"/>
        <v>0</v>
      </c>
      <c r="I83" s="118">
        <f t="shared" si="1"/>
        <v>0</v>
      </c>
      <c r="J83" s="119">
        <f t="shared" si="2"/>
        <v>0</v>
      </c>
      <c r="K83" s="120">
        <v>99</v>
      </c>
      <c r="L83" s="140">
        <f>$A82</f>
        <v>0</v>
      </c>
      <c r="M83" s="140">
        <v>99</v>
      </c>
      <c r="N83" s="121"/>
      <c r="O83" s="121"/>
      <c r="P83" s="121"/>
      <c r="Q83" s="121"/>
      <c r="R83" s="121"/>
      <c r="S83" s="121"/>
      <c r="T83" s="121"/>
      <c r="U83" s="121"/>
      <c r="V83" s="121"/>
      <c r="W83" s="121"/>
      <c r="X83" s="121"/>
    </row>
    <row r="84" spans="1:24" s="105" customFormat="1" ht="12.75" hidden="1">
      <c r="A84" s="128">
        <f>IF(ROW()&lt;=B$3,INDEX('FP'!F:F,B$2+ROW()-1)&amp;" - "&amp;INDEX('FP'!C:C,B$2+ROW()-1),"")</f>
        <v>0</v>
      </c>
      <c r="B84" s="128"/>
      <c r="C84" s="130">
        <f>IF(ROW()&lt;=B$3,INDEX('FP'!E:E,B$2+ROW()-1),"")</f>
        <v>0</v>
      </c>
      <c r="D84" s="115">
        <f>IF(ROW()&lt;=B$3,INDEX('FP'!F:F,B$2+ROW()-1),"")</f>
        <v>0</v>
      </c>
      <c r="E84" s="115">
        <f>IF(ROW()&lt;=B$3,INDEX('FP'!G:G,B$2+ROW()-1),"")</f>
        <v>0</v>
      </c>
      <c r="F84" s="115"/>
      <c r="G84" s="116">
        <f>IF(ROW()&lt;=B$3,INDEX('FP'!C:C,B$2+ROW()-1),"")</f>
        <v>0</v>
      </c>
      <c r="H84" s="117">
        <f t="shared" si="0"/>
        <v>0</v>
      </c>
      <c r="I84" s="118">
        <f t="shared" si="1"/>
        <v>0</v>
      </c>
      <c r="J84" s="119">
        <f t="shared" si="2"/>
        <v>0</v>
      </c>
      <c r="K84" s="120">
        <v>99</v>
      </c>
      <c r="L84" s="131" t="s">
        <v>364</v>
      </c>
      <c r="M84" s="132" t="s">
        <v>365</v>
      </c>
      <c r="N84" s="121"/>
      <c r="O84" s="121"/>
      <c r="P84" s="121"/>
      <c r="Q84" s="121"/>
      <c r="R84" s="121"/>
      <c r="S84" s="121"/>
      <c r="T84" s="121"/>
      <c r="U84" s="121"/>
      <c r="V84" s="121"/>
      <c r="W84" s="121"/>
      <c r="X84" s="121"/>
    </row>
    <row r="85" spans="1:24" s="105" customFormat="1" ht="12.75" hidden="1">
      <c r="A85" s="128">
        <f>IF(ROW()&lt;=B$3,INDEX('FP'!F:F,B$2+ROW()-1)&amp;" - "&amp;INDEX('FP'!C:C,B$2+ROW()-1),"")</f>
        <v>0</v>
      </c>
      <c r="B85" s="128"/>
      <c r="C85" s="130">
        <f>IF(ROW()&lt;=B$3,INDEX('FP'!E:E,B$2+ROW()-1),"")</f>
        <v>0</v>
      </c>
      <c r="D85" s="115">
        <f>IF(ROW()&lt;=B$3,INDEX('FP'!F:F,B$2+ROW()-1),"")</f>
        <v>0</v>
      </c>
      <c r="E85" s="115">
        <f>IF(ROW()&lt;=B$3,INDEX('FP'!G:G,B$2+ROW()-1),"")</f>
        <v>0</v>
      </c>
      <c r="F85" s="115"/>
      <c r="G85" s="116">
        <f>IF(ROW()&lt;=B$3,INDEX('FP'!C:C,B$2+ROW()-1),"")</f>
        <v>0</v>
      </c>
      <c r="H85" s="117">
        <f t="shared" si="0"/>
        <v>0</v>
      </c>
      <c r="I85" s="118">
        <f t="shared" si="1"/>
        <v>0</v>
      </c>
      <c r="J85" s="119">
        <f t="shared" si="2"/>
        <v>0</v>
      </c>
      <c r="K85" s="120">
        <v>99</v>
      </c>
      <c r="L85" s="133">
        <f>$A84</f>
        <v>0</v>
      </c>
      <c r="M85" s="134">
        <v>99</v>
      </c>
      <c r="N85" s="121"/>
      <c r="O85" s="121"/>
      <c r="P85" s="121"/>
      <c r="Q85" s="121"/>
      <c r="R85" s="121"/>
      <c r="S85" s="121"/>
      <c r="T85" s="121"/>
      <c r="U85" s="121"/>
      <c r="V85" s="121"/>
      <c r="W85" s="121"/>
      <c r="X85" s="121"/>
    </row>
    <row r="86" spans="1:24" s="105" customFormat="1" ht="12.75" hidden="1">
      <c r="A86" s="128">
        <f>IF(ROW()&lt;=B$3,INDEX('FP'!F:F,B$2+ROW()-1)&amp;" - "&amp;INDEX('FP'!C:C,B$2+ROW()-1),"")</f>
        <v>0</v>
      </c>
      <c r="B86" s="128"/>
      <c r="C86" s="130">
        <f>IF(ROW()&lt;=B$3,INDEX('FP'!E:E,B$2+ROW()-1),"")</f>
        <v>0</v>
      </c>
      <c r="D86" s="115">
        <f>IF(ROW()&lt;=B$3,INDEX('FP'!F:F,B$2+ROW()-1),"")</f>
        <v>0</v>
      </c>
      <c r="E86" s="115">
        <f>IF(ROW()&lt;=B$3,INDEX('FP'!G:G,B$2+ROW()-1),"")</f>
        <v>0</v>
      </c>
      <c r="F86" s="115"/>
      <c r="G86" s="116">
        <f>IF(ROW()&lt;=B$3,INDEX('FP'!C:C,B$2+ROW()-1),"")</f>
        <v>0</v>
      </c>
      <c r="H86" s="117">
        <f t="shared" si="0"/>
        <v>0</v>
      </c>
      <c r="I86" s="118">
        <f t="shared" si="1"/>
        <v>0</v>
      </c>
      <c r="J86" s="119">
        <f t="shared" si="2"/>
        <v>0</v>
      </c>
      <c r="K86" s="120">
        <v>99</v>
      </c>
      <c r="L86" s="139" t="s">
        <v>364</v>
      </c>
      <c r="M86" s="129" t="s">
        <v>365</v>
      </c>
      <c r="N86" s="121"/>
      <c r="O86" s="121"/>
      <c r="P86" s="121"/>
      <c r="Q86" s="121"/>
      <c r="R86" s="121"/>
      <c r="S86" s="121"/>
      <c r="T86" s="121"/>
      <c r="U86" s="121"/>
      <c r="V86" s="121"/>
      <c r="W86" s="121"/>
      <c r="X86" s="121"/>
    </row>
    <row r="87" spans="1:24" s="105" customFormat="1" ht="12.75" hidden="1">
      <c r="A87" s="128">
        <f>IF(ROW()&lt;=B$3,INDEX('FP'!F:F,B$2+ROW()-1)&amp;" - "&amp;INDEX('FP'!C:C,B$2+ROW()-1),"")</f>
        <v>0</v>
      </c>
      <c r="B87" s="128"/>
      <c r="C87" s="130">
        <f>IF(ROW()&lt;=B$3,INDEX('FP'!E:E,B$2+ROW()-1),"")</f>
        <v>0</v>
      </c>
      <c r="D87" s="115">
        <f>IF(ROW()&lt;=B$3,INDEX('FP'!F:F,B$2+ROW()-1),"")</f>
        <v>0</v>
      </c>
      <c r="E87" s="115">
        <f>IF(ROW()&lt;=B$3,INDEX('FP'!G:G,B$2+ROW()-1),"")</f>
        <v>0</v>
      </c>
      <c r="F87" s="115"/>
      <c r="G87" s="116">
        <f>IF(ROW()&lt;=B$3,INDEX('FP'!C:C,B$2+ROW()-1),"")</f>
        <v>0</v>
      </c>
      <c r="H87" s="117">
        <f t="shared" si="0"/>
        <v>0</v>
      </c>
      <c r="I87" s="118">
        <f t="shared" si="1"/>
        <v>0</v>
      </c>
      <c r="J87" s="119">
        <f t="shared" si="2"/>
        <v>0</v>
      </c>
      <c r="K87" s="120">
        <v>99</v>
      </c>
      <c r="L87" s="140">
        <f>$A86</f>
        <v>0</v>
      </c>
      <c r="M87" s="140">
        <v>99</v>
      </c>
      <c r="N87" s="121"/>
      <c r="O87" s="121"/>
      <c r="P87" s="121"/>
      <c r="Q87" s="121"/>
      <c r="R87" s="121"/>
      <c r="S87" s="121"/>
      <c r="T87" s="121"/>
      <c r="U87" s="121"/>
      <c r="V87" s="121"/>
      <c r="W87" s="121"/>
      <c r="X87" s="121"/>
    </row>
    <row r="88" spans="1:24" s="105" customFormat="1" ht="12.75" hidden="1">
      <c r="A88" s="128">
        <f>IF(ROW()&lt;=B$3,INDEX('FP'!F:F,B$2+ROW()-1)&amp;" - "&amp;INDEX('FP'!C:C,B$2+ROW()-1),"")</f>
        <v>0</v>
      </c>
      <c r="B88" s="128"/>
      <c r="C88" s="130">
        <f>IF(ROW()&lt;=B$3,INDEX('FP'!E:E,B$2+ROW()-1),"")</f>
        <v>0</v>
      </c>
      <c r="D88" s="115">
        <f>IF(ROW()&lt;=B$3,INDEX('FP'!F:F,B$2+ROW()-1),"")</f>
        <v>0</v>
      </c>
      <c r="E88" s="115">
        <f>IF(ROW()&lt;=B$3,INDEX('FP'!G:G,B$2+ROW()-1),"")</f>
        <v>0</v>
      </c>
      <c r="F88" s="115"/>
      <c r="G88" s="116">
        <f>IF(ROW()&lt;=B$3,INDEX('FP'!C:C,B$2+ROW()-1),"")</f>
        <v>0</v>
      </c>
      <c r="H88" s="117">
        <f t="shared" si="0"/>
        <v>0</v>
      </c>
      <c r="I88" s="118">
        <f t="shared" si="1"/>
        <v>0</v>
      </c>
      <c r="J88" s="119">
        <f t="shared" si="2"/>
        <v>0</v>
      </c>
      <c r="K88" s="120">
        <v>99</v>
      </c>
      <c r="L88" s="131" t="s">
        <v>364</v>
      </c>
      <c r="M88" s="132" t="s">
        <v>365</v>
      </c>
      <c r="N88" s="121"/>
      <c r="O88" s="121"/>
      <c r="P88" s="121"/>
      <c r="Q88" s="121"/>
      <c r="R88" s="121"/>
      <c r="S88" s="121"/>
      <c r="T88" s="121"/>
      <c r="U88" s="121"/>
      <c r="V88" s="121"/>
      <c r="W88" s="121"/>
      <c r="X88" s="121"/>
    </row>
    <row r="89" spans="1:24" s="105" customFormat="1" ht="12.75" hidden="1">
      <c r="A89" s="128">
        <f>IF(ROW()&lt;=B$3,INDEX('FP'!F:F,B$2+ROW()-1)&amp;" - "&amp;INDEX('FP'!C:C,B$2+ROW()-1),"")</f>
        <v>0</v>
      </c>
      <c r="B89" s="128"/>
      <c r="C89" s="130">
        <f>IF(ROW()&lt;=B$3,INDEX('FP'!E:E,B$2+ROW()-1),"")</f>
        <v>0</v>
      </c>
      <c r="D89" s="115">
        <f>IF(ROW()&lt;=B$3,INDEX('FP'!F:F,B$2+ROW()-1),"")</f>
        <v>0</v>
      </c>
      <c r="E89" s="115">
        <f>IF(ROW()&lt;=B$3,INDEX('FP'!G:G,B$2+ROW()-1),"")</f>
        <v>0</v>
      </c>
      <c r="F89" s="115"/>
      <c r="G89" s="116">
        <f>IF(ROW()&lt;=B$3,INDEX('FP'!C:C,B$2+ROW()-1),"")</f>
        <v>0</v>
      </c>
      <c r="H89" s="117">
        <f t="shared" si="0"/>
        <v>0</v>
      </c>
      <c r="I89" s="118">
        <f t="shared" si="1"/>
        <v>0</v>
      </c>
      <c r="J89" s="119">
        <f t="shared" si="2"/>
        <v>0</v>
      </c>
      <c r="K89" s="120">
        <v>99</v>
      </c>
      <c r="L89" s="133">
        <f>$A88</f>
        <v>0</v>
      </c>
      <c r="M89" s="134">
        <v>99</v>
      </c>
      <c r="N89" s="121"/>
      <c r="O89" s="121"/>
      <c r="P89" s="121"/>
      <c r="Q89" s="121"/>
      <c r="R89" s="121"/>
      <c r="S89" s="121"/>
      <c r="T89" s="121"/>
      <c r="U89" s="121"/>
      <c r="V89" s="121"/>
      <c r="W89" s="121"/>
      <c r="X89" s="121"/>
    </row>
    <row r="90" spans="1:24" s="105" customFormat="1" ht="12.75" hidden="1">
      <c r="A90" s="128">
        <f>IF(ROW()&lt;=B$3,INDEX('FP'!F:F,B$2+ROW()-1)&amp;" - "&amp;INDEX('FP'!C:C,B$2+ROW()-1),"")</f>
        <v>0</v>
      </c>
      <c r="B90" s="128"/>
      <c r="C90" s="130">
        <f>IF(ROW()&lt;=B$3,INDEX('FP'!E:E,B$2+ROW()-1),"")</f>
        <v>0</v>
      </c>
      <c r="D90" s="115">
        <f>IF(ROW()&lt;=B$3,INDEX('FP'!F:F,B$2+ROW()-1),"")</f>
        <v>0</v>
      </c>
      <c r="E90" s="115">
        <f>IF(ROW()&lt;=B$3,INDEX('FP'!G:G,B$2+ROW()-1),"")</f>
        <v>0</v>
      </c>
      <c r="F90" s="115"/>
      <c r="G90" s="116">
        <f>IF(ROW()&lt;=B$3,INDEX('FP'!C:C,B$2+ROW()-1),"")</f>
        <v>0</v>
      </c>
      <c r="H90" s="117">
        <f t="shared" si="0"/>
        <v>0</v>
      </c>
      <c r="I90" s="118">
        <f t="shared" si="1"/>
        <v>0</v>
      </c>
      <c r="J90" s="119">
        <f t="shared" si="2"/>
        <v>0</v>
      </c>
      <c r="K90" s="120">
        <v>99</v>
      </c>
      <c r="L90" s="139" t="s">
        <v>364</v>
      </c>
      <c r="M90" s="129" t="s">
        <v>365</v>
      </c>
      <c r="N90" s="121"/>
      <c r="O90" s="121"/>
      <c r="P90" s="121"/>
      <c r="Q90" s="121"/>
      <c r="R90" s="121"/>
      <c r="S90" s="121"/>
      <c r="T90" s="121"/>
      <c r="U90" s="121"/>
      <c r="V90" s="121"/>
      <c r="W90" s="121"/>
      <c r="X90" s="121"/>
    </row>
    <row r="91" spans="1:24" s="105" customFormat="1" ht="12.75" hidden="1">
      <c r="A91" s="128">
        <f>IF(ROW()&lt;=B$3,INDEX('FP'!F:F,B$2+ROW()-1)&amp;" - "&amp;INDEX('FP'!C:C,B$2+ROW()-1),"")</f>
        <v>0</v>
      </c>
      <c r="B91" s="128"/>
      <c r="C91" s="130">
        <f>IF(ROW()&lt;=B$3,INDEX('FP'!E:E,B$2+ROW()-1),"")</f>
        <v>0</v>
      </c>
      <c r="D91" s="115">
        <f>IF(ROW()&lt;=B$3,INDEX('FP'!F:F,B$2+ROW()-1),"")</f>
        <v>0</v>
      </c>
      <c r="E91" s="115">
        <f>IF(ROW()&lt;=B$3,INDEX('FP'!G:G,B$2+ROW()-1),"")</f>
        <v>0</v>
      </c>
      <c r="F91" s="115"/>
      <c r="G91" s="116">
        <f>IF(ROW()&lt;=B$3,INDEX('FP'!C:C,B$2+ROW()-1),"")</f>
        <v>0</v>
      </c>
      <c r="H91" s="117">
        <f t="shared" si="0"/>
        <v>0</v>
      </c>
      <c r="I91" s="118">
        <f t="shared" si="1"/>
        <v>0</v>
      </c>
      <c r="J91" s="119">
        <f t="shared" si="2"/>
        <v>0</v>
      </c>
      <c r="K91" s="120">
        <v>99</v>
      </c>
      <c r="L91" s="140">
        <f>$A90</f>
        <v>0</v>
      </c>
      <c r="M91" s="140">
        <v>99</v>
      </c>
      <c r="N91" s="121"/>
      <c r="O91" s="121"/>
      <c r="P91" s="121"/>
      <c r="Q91" s="121"/>
      <c r="R91" s="121"/>
      <c r="S91" s="121"/>
      <c r="T91" s="121"/>
      <c r="U91" s="121"/>
      <c r="V91" s="121"/>
      <c r="W91" s="121"/>
      <c r="X91" s="121"/>
    </row>
    <row r="92" spans="1:24" s="105" customFormat="1" ht="12.75" hidden="1">
      <c r="A92" s="128">
        <f>IF(ROW()&lt;=B$3,INDEX('FP'!F:F,B$2+ROW()-1)&amp;" - "&amp;INDEX('FP'!C:C,B$2+ROW()-1),"")</f>
        <v>0</v>
      </c>
      <c r="B92" s="128"/>
      <c r="C92" s="130">
        <f>IF(ROW()&lt;=B$3,INDEX('FP'!E:E,B$2+ROW()-1),"")</f>
        <v>0</v>
      </c>
      <c r="D92" s="115">
        <f>IF(ROW()&lt;=B$3,INDEX('FP'!F:F,B$2+ROW()-1),"")</f>
        <v>0</v>
      </c>
      <c r="E92" s="115">
        <f>IF(ROW()&lt;=B$3,INDEX('FP'!G:G,B$2+ROW()-1),"")</f>
        <v>0</v>
      </c>
      <c r="F92" s="115"/>
      <c r="G92" s="116">
        <f>IF(ROW()&lt;=B$3,INDEX('FP'!C:C,B$2+ROW()-1),"")</f>
        <v>0</v>
      </c>
      <c r="H92" s="117">
        <f t="shared" si="0"/>
        <v>0</v>
      </c>
      <c r="I92" s="118">
        <f t="shared" si="1"/>
        <v>0</v>
      </c>
      <c r="J92" s="119">
        <f t="shared" si="2"/>
        <v>0</v>
      </c>
      <c r="K92" s="120">
        <v>99</v>
      </c>
      <c r="L92" s="131" t="s">
        <v>364</v>
      </c>
      <c r="M92" s="132" t="s">
        <v>365</v>
      </c>
      <c r="N92" s="121"/>
      <c r="O92" s="121"/>
      <c r="P92" s="121"/>
      <c r="Q92" s="121"/>
      <c r="R92" s="121"/>
      <c r="S92" s="121"/>
      <c r="T92" s="121"/>
      <c r="U92" s="121"/>
      <c r="V92" s="121"/>
      <c r="W92" s="121"/>
      <c r="X92" s="121"/>
    </row>
    <row r="93" spans="1:24" s="105" customFormat="1" ht="12.75" hidden="1">
      <c r="A93" s="128">
        <f>IF(ROW()&lt;=B$3,INDEX('FP'!F:F,B$2+ROW()-1)&amp;" - "&amp;INDEX('FP'!C:C,B$2+ROW()-1),"")</f>
        <v>0</v>
      </c>
      <c r="B93" s="128"/>
      <c r="C93" s="130">
        <f>IF(ROW()&lt;=B$3,INDEX('FP'!E:E,B$2+ROW()-1),"")</f>
        <v>0</v>
      </c>
      <c r="D93" s="115">
        <f>IF(ROW()&lt;=B$3,INDEX('FP'!F:F,B$2+ROW()-1),"")</f>
        <v>0</v>
      </c>
      <c r="E93" s="115">
        <f>IF(ROW()&lt;=B$3,INDEX('FP'!G:G,B$2+ROW()-1),"")</f>
        <v>0</v>
      </c>
      <c r="F93" s="115"/>
      <c r="G93" s="116">
        <f>IF(ROW()&lt;=B$3,INDEX('FP'!C:C,B$2+ROW()-1),"")</f>
        <v>0</v>
      </c>
      <c r="H93" s="117">
        <f t="shared" si="0"/>
        <v>0</v>
      </c>
      <c r="I93" s="118">
        <f t="shared" si="1"/>
        <v>0</v>
      </c>
      <c r="J93" s="119">
        <f t="shared" si="2"/>
        <v>0</v>
      </c>
      <c r="K93" s="120">
        <v>99</v>
      </c>
      <c r="L93" s="133">
        <f>$A92</f>
        <v>0</v>
      </c>
      <c r="M93" s="134">
        <v>99</v>
      </c>
      <c r="N93" s="121"/>
      <c r="O93" s="121"/>
      <c r="P93" s="121"/>
      <c r="Q93" s="121"/>
      <c r="R93" s="121"/>
      <c r="S93" s="121"/>
      <c r="T93" s="121"/>
      <c r="U93" s="121"/>
      <c r="V93" s="121"/>
      <c r="W93" s="121"/>
      <c r="X93" s="121"/>
    </row>
    <row r="94" spans="1:24" s="105" customFormat="1" ht="12.75" hidden="1">
      <c r="A94" s="128">
        <f>IF(ROW()&lt;=B$3,INDEX('FP'!F:F,B$2+ROW()-1)&amp;" - "&amp;INDEX('FP'!C:C,B$2+ROW()-1),"")</f>
        <v>0</v>
      </c>
      <c r="B94" s="128"/>
      <c r="C94" s="130">
        <f>IF(ROW()&lt;=B$3,INDEX('FP'!E:E,B$2+ROW()-1),"")</f>
        <v>0</v>
      </c>
      <c r="D94" s="115">
        <f>IF(ROW()&lt;=B$3,INDEX('FP'!F:F,B$2+ROW()-1),"")</f>
        <v>0</v>
      </c>
      <c r="E94" s="115">
        <f>IF(ROW()&lt;=B$3,INDEX('FP'!G:G,B$2+ROW()-1),"")</f>
        <v>0</v>
      </c>
      <c r="F94" s="115"/>
      <c r="G94" s="116">
        <f>IF(ROW()&lt;=B$3,INDEX('FP'!C:C,B$2+ROW()-1),"")</f>
        <v>0</v>
      </c>
      <c r="H94" s="117">
        <f t="shared" si="0"/>
        <v>0</v>
      </c>
      <c r="I94" s="118">
        <f t="shared" si="1"/>
        <v>0</v>
      </c>
      <c r="J94" s="119">
        <f t="shared" si="2"/>
        <v>0</v>
      </c>
      <c r="K94" s="120">
        <v>99</v>
      </c>
      <c r="L94" s="139" t="s">
        <v>364</v>
      </c>
      <c r="M94" s="129" t="s">
        <v>365</v>
      </c>
      <c r="N94" s="121"/>
      <c r="O94" s="121"/>
      <c r="P94" s="121"/>
      <c r="Q94" s="121"/>
      <c r="R94" s="121"/>
      <c r="S94" s="121"/>
      <c r="T94" s="121"/>
      <c r="U94" s="121"/>
      <c r="V94" s="121"/>
      <c r="W94" s="121"/>
      <c r="X94" s="121"/>
    </row>
    <row r="95" spans="1:24" s="105" customFormat="1" ht="12.75" hidden="1">
      <c r="A95" s="121"/>
      <c r="B95" s="141"/>
      <c r="C95" s="141"/>
      <c r="D95" s="121"/>
      <c r="E95" s="115">
        <f>IF(ROW()&lt;=B$3,INDEX('FP'!G:G,B$2+ROW()-1),"")</f>
        <v>0</v>
      </c>
      <c r="F95" s="142"/>
      <c r="G95" s="121"/>
      <c r="H95" s="143"/>
      <c r="I95" s="118"/>
      <c r="J95" s="119"/>
      <c r="K95" s="120"/>
      <c r="L95" s="140">
        <f>$A94</f>
        <v>0</v>
      </c>
      <c r="M95" s="140">
        <v>99</v>
      </c>
      <c r="N95" s="121"/>
      <c r="O95" s="121"/>
      <c r="P95" s="121"/>
      <c r="Q95" s="121"/>
      <c r="R95" s="121"/>
      <c r="S95" s="121"/>
      <c r="T95" s="121"/>
      <c r="U95" s="121"/>
      <c r="V95" s="121"/>
      <c r="W95" s="121"/>
      <c r="X95" s="121"/>
    </row>
    <row r="96" spans="1:24" s="105" customFormat="1" ht="12.75" hidden="1">
      <c r="A96" s="121"/>
      <c r="B96" s="141"/>
      <c r="C96" s="141"/>
      <c r="D96" s="121"/>
      <c r="E96" s="144" t="s">
        <v>366</v>
      </c>
      <c r="F96" s="145"/>
      <c r="G96" s="121"/>
      <c r="H96" s="143"/>
      <c r="I96" s="146"/>
      <c r="J96" s="147"/>
      <c r="K96" s="121"/>
      <c r="L96" s="121"/>
      <c r="M96" s="121"/>
      <c r="N96" s="121"/>
      <c r="O96" s="121"/>
      <c r="P96" s="121"/>
      <c r="Q96" s="121"/>
      <c r="R96" s="121"/>
      <c r="S96" s="121"/>
      <c r="T96" s="121"/>
      <c r="U96" s="121"/>
      <c r="V96" s="121"/>
      <c r="W96" s="121"/>
      <c r="X96" s="121"/>
    </row>
    <row r="97" spans="1:24" s="105" customFormat="1" ht="12.75" hidden="1">
      <c r="A97" s="121"/>
      <c r="B97" s="141"/>
      <c r="C97" s="141"/>
      <c r="D97" s="121"/>
      <c r="E97" s="144" t="s">
        <v>367</v>
      </c>
      <c r="F97" s="145"/>
      <c r="G97" s="121"/>
      <c r="H97" s="143"/>
      <c r="I97" s="146"/>
      <c r="J97" s="147"/>
      <c r="K97" s="121"/>
      <c r="L97" s="121"/>
      <c r="M97" s="121"/>
      <c r="N97" s="121"/>
      <c r="O97" s="121"/>
      <c r="P97" s="121"/>
      <c r="Q97" s="121"/>
      <c r="R97" s="121"/>
      <c r="S97" s="121"/>
      <c r="T97" s="121"/>
      <c r="U97" s="121"/>
      <c r="V97" s="121"/>
      <c r="W97" s="121"/>
      <c r="X97" s="121"/>
    </row>
    <row r="98" spans="1:24" s="105" customFormat="1" ht="12.75" hidden="1">
      <c r="A98" s="121"/>
      <c r="B98" s="141"/>
      <c r="C98" s="141"/>
      <c r="D98" s="121"/>
      <c r="E98" s="148" t="s">
        <v>368</v>
      </c>
      <c r="F98" s="149"/>
      <c r="G98" s="121"/>
      <c r="H98" s="143"/>
      <c r="I98" s="146"/>
      <c r="J98" s="147"/>
      <c r="K98" s="121"/>
      <c r="L98" s="121"/>
      <c r="M98" s="121"/>
      <c r="N98" s="121"/>
      <c r="O98" s="121"/>
      <c r="P98" s="121"/>
      <c r="Q98" s="121"/>
      <c r="R98" s="121"/>
      <c r="S98" s="121"/>
      <c r="T98" s="121"/>
      <c r="U98" s="121"/>
      <c r="V98" s="121"/>
      <c r="W98" s="121"/>
      <c r="X98" s="121"/>
    </row>
    <row r="99" spans="1:24" s="105" customFormat="1" ht="12.75" hidden="1">
      <c r="A99" s="121"/>
      <c r="B99" s="150"/>
      <c r="C99" s="150"/>
      <c r="D99" s="121"/>
      <c r="E99" s="144" t="s">
        <v>369</v>
      </c>
      <c r="F99" s="145"/>
      <c r="G99" s="121"/>
      <c r="H99" s="143"/>
      <c r="I99" s="146"/>
      <c r="J99" s="147"/>
      <c r="K99" s="121"/>
      <c r="L99" s="121"/>
      <c r="M99" s="121"/>
      <c r="N99" s="121"/>
      <c r="O99" s="121"/>
      <c r="P99" s="121"/>
      <c r="Q99" s="121"/>
      <c r="R99" s="121"/>
      <c r="S99" s="121"/>
      <c r="T99" s="121"/>
      <c r="U99" s="121"/>
      <c r="V99" s="121"/>
      <c r="W99" s="121"/>
      <c r="X99" s="121"/>
    </row>
    <row r="100" spans="1:24" s="155" customFormat="1" ht="15.75" customHeight="1">
      <c r="A100" s="151" t="s">
        <v>370</v>
      </c>
      <c r="B100" s="151"/>
      <c r="C100" s="151"/>
      <c r="D100" s="151"/>
      <c r="E100" s="151"/>
      <c r="F100" s="151"/>
      <c r="G100" s="151"/>
      <c r="H100" s="152" t="s">
        <v>371</v>
      </c>
      <c r="I100" s="152"/>
      <c r="J100" s="153"/>
      <c r="K100" s="154"/>
      <c r="L100" s="154"/>
      <c r="M100" s="154"/>
      <c r="N100" s="154"/>
      <c r="O100" s="154"/>
      <c r="P100" s="154"/>
      <c r="Q100" s="154"/>
      <c r="R100" s="154"/>
      <c r="S100" s="154"/>
      <c r="T100" s="154"/>
      <c r="U100" s="154"/>
      <c r="V100" s="154"/>
      <c r="W100" s="154"/>
      <c r="X100" s="154"/>
    </row>
    <row r="101" spans="1:24" s="155" customFormat="1" ht="15.75" customHeight="1">
      <c r="A101" s="151" t="s">
        <v>372</v>
      </c>
      <c r="B101" s="151"/>
      <c r="C101" s="151"/>
      <c r="D101" s="151"/>
      <c r="E101" s="151"/>
      <c r="F101" s="151"/>
      <c r="G101" s="151"/>
      <c r="H101" s="156">
        <v>44256</v>
      </c>
      <c r="I101" s="156"/>
      <c r="J101" s="157"/>
      <c r="K101" s="154"/>
      <c r="L101" s="154"/>
      <c r="M101" s="154"/>
      <c r="N101" s="154"/>
      <c r="O101" s="154"/>
      <c r="P101" s="154"/>
      <c r="Q101" s="154"/>
      <c r="R101" s="154"/>
      <c r="S101" s="154"/>
      <c r="T101" s="154"/>
      <c r="U101" s="154"/>
      <c r="V101" s="154"/>
      <c r="W101" s="154"/>
      <c r="X101" s="154"/>
    </row>
    <row r="102" spans="1:24" s="155" customFormat="1" ht="13.5">
      <c r="A102" s="158" t="s">
        <v>373</v>
      </c>
      <c r="B102" s="159">
        <v>29</v>
      </c>
      <c r="C102" s="159"/>
      <c r="D102" s="160"/>
      <c r="E102" s="160"/>
      <c r="F102" s="160"/>
      <c r="G102" s="160"/>
      <c r="H102" s="161"/>
      <c r="I102" s="162"/>
      <c r="J102" s="157"/>
      <c r="K102" s="154"/>
      <c r="L102" s="154"/>
      <c r="M102" s="154"/>
      <c r="N102" s="154"/>
      <c r="O102" s="154"/>
      <c r="P102" s="154"/>
      <c r="Q102" s="154"/>
      <c r="R102" s="154"/>
      <c r="S102" s="154"/>
      <c r="T102" s="154"/>
      <c r="U102" s="154"/>
      <c r="V102" s="154"/>
      <c r="W102" s="154"/>
      <c r="X102" s="154"/>
    </row>
    <row r="103" spans="1:24" s="168" customFormat="1" ht="11.25">
      <c r="A103" s="163" t="s">
        <v>364</v>
      </c>
      <c r="B103" s="164" t="s">
        <v>374</v>
      </c>
      <c r="C103" s="164" t="s">
        <v>375</v>
      </c>
      <c r="D103" s="165" t="s">
        <v>376</v>
      </c>
      <c r="E103" s="165" t="s">
        <v>377</v>
      </c>
      <c r="F103" s="165"/>
      <c r="G103" s="165" t="s">
        <v>378</v>
      </c>
      <c r="H103" s="166" t="s">
        <v>379</v>
      </c>
      <c r="I103" s="167" t="s">
        <v>365</v>
      </c>
      <c r="J103" s="157"/>
      <c r="K103" s="154"/>
      <c r="L103" s="154"/>
      <c r="M103" s="154"/>
      <c r="N103" s="154"/>
      <c r="O103" s="154"/>
      <c r="P103" s="154"/>
      <c r="Q103" s="154"/>
      <c r="R103" s="154"/>
      <c r="S103" s="154"/>
      <c r="T103" s="154"/>
      <c r="U103" s="154"/>
      <c r="V103" s="154"/>
      <c r="W103" s="154"/>
      <c r="X103" s="154"/>
    </row>
    <row r="104" spans="1:24" s="171" customFormat="1" ht="67.5">
      <c r="A104" s="65" t="s">
        <v>98</v>
      </c>
      <c r="B104" s="66" t="s">
        <v>99</v>
      </c>
      <c r="C104" s="65" t="s">
        <v>100</v>
      </c>
      <c r="D104" s="65" t="s">
        <v>101</v>
      </c>
      <c r="E104" s="65" t="s">
        <v>102</v>
      </c>
      <c r="F104" s="65" t="s">
        <v>103</v>
      </c>
      <c r="G104" s="65" t="s">
        <v>104</v>
      </c>
      <c r="H104" s="67" t="s">
        <v>105</v>
      </c>
      <c r="I104" s="68" t="s">
        <v>106</v>
      </c>
      <c r="J104" s="169"/>
      <c r="K104" s="170"/>
      <c r="L104" s="170"/>
      <c r="M104" s="170"/>
      <c r="N104" s="170"/>
      <c r="O104" s="170"/>
      <c r="P104" s="170"/>
      <c r="Q104" s="170"/>
      <c r="R104" s="170"/>
      <c r="S104" s="170"/>
      <c r="T104" s="170"/>
      <c r="U104" s="170"/>
      <c r="V104" s="170"/>
      <c r="W104" s="170"/>
      <c r="X104" s="170"/>
    </row>
    <row r="105" spans="1:24" s="171" customFormat="1" ht="15.75" customHeight="1">
      <c r="A105" s="172" t="s">
        <v>380</v>
      </c>
      <c r="B105" s="172"/>
      <c r="C105" s="172"/>
      <c r="D105" s="172"/>
      <c r="E105" s="172"/>
      <c r="F105" s="172"/>
      <c r="G105" s="172"/>
      <c r="H105" s="172"/>
      <c r="I105" s="172"/>
      <c r="J105" s="169"/>
      <c r="K105" s="170"/>
      <c r="L105" s="170"/>
      <c r="M105" s="170"/>
      <c r="N105" s="170"/>
      <c r="O105" s="170"/>
      <c r="P105" s="170"/>
      <c r="Q105" s="170"/>
      <c r="R105" s="170"/>
      <c r="S105" s="170"/>
      <c r="T105" s="170"/>
      <c r="U105" s="170"/>
      <c r="V105" s="170"/>
      <c r="W105" s="170"/>
      <c r="X105" s="170"/>
    </row>
    <row r="106" spans="1:24" s="171" customFormat="1" ht="12.75">
      <c r="A106" s="173"/>
      <c r="B106" s="173"/>
      <c r="C106" s="173"/>
      <c r="D106" s="173"/>
      <c r="E106" s="173"/>
      <c r="F106" s="173"/>
      <c r="G106" s="173"/>
      <c r="H106" s="174"/>
      <c r="I106" s="175"/>
      <c r="J106" s="169"/>
      <c r="K106" s="170"/>
      <c r="L106" s="170"/>
      <c r="M106" s="170"/>
      <c r="N106" s="170"/>
      <c r="O106" s="170"/>
      <c r="P106" s="170"/>
      <c r="Q106" s="170"/>
      <c r="R106" s="170"/>
      <c r="S106" s="170"/>
      <c r="T106" s="170"/>
      <c r="U106" s="170"/>
      <c r="V106" s="170"/>
      <c r="W106" s="170"/>
      <c r="X106" s="170"/>
    </row>
    <row r="107" spans="1:10" ht="12.75">
      <c r="A107" s="176" t="s">
        <v>381</v>
      </c>
      <c r="B107" s="176" t="s">
        <v>371</v>
      </c>
      <c r="C107" s="176" t="s">
        <v>382</v>
      </c>
      <c r="D107" s="177">
        <v>44227</v>
      </c>
      <c r="E107" s="176" t="s">
        <v>210</v>
      </c>
      <c r="F107" s="176" t="s">
        <v>383</v>
      </c>
      <c r="G107" s="176" t="s">
        <v>384</v>
      </c>
      <c r="H107" s="178">
        <v>7.6</v>
      </c>
      <c r="I107" s="179">
        <v>4</v>
      </c>
      <c r="J107" s="169"/>
    </row>
    <row r="108" spans="1:10" ht="12.75">
      <c r="A108" s="176" t="s">
        <v>381</v>
      </c>
      <c r="B108" s="176" t="s">
        <v>385</v>
      </c>
      <c r="C108" s="176" t="s">
        <v>386</v>
      </c>
      <c r="D108" s="177">
        <v>44253</v>
      </c>
      <c r="E108" s="176" t="s">
        <v>387</v>
      </c>
      <c r="F108" s="176" t="s">
        <v>388</v>
      </c>
      <c r="G108" s="176" t="s">
        <v>389</v>
      </c>
      <c r="H108" s="178">
        <v>40.5</v>
      </c>
      <c r="I108" s="179">
        <v>4</v>
      </c>
      <c r="J108" s="169"/>
    </row>
    <row r="109" spans="1:10" ht="12.75">
      <c r="A109" s="176" t="s">
        <v>381</v>
      </c>
      <c r="B109" s="176" t="s">
        <v>390</v>
      </c>
      <c r="C109" s="176" t="s">
        <v>391</v>
      </c>
      <c r="D109" s="177">
        <v>44253</v>
      </c>
      <c r="E109" s="176" t="s">
        <v>210</v>
      </c>
      <c r="F109" s="176" t="s">
        <v>383</v>
      </c>
      <c r="G109" s="176" t="s">
        <v>384</v>
      </c>
      <c r="H109" s="178">
        <v>7</v>
      </c>
      <c r="I109" s="179">
        <v>4</v>
      </c>
      <c r="J109" s="169"/>
    </row>
    <row r="110" spans="1:10" ht="12.75">
      <c r="A110" s="176" t="s">
        <v>381</v>
      </c>
      <c r="B110" s="176" t="s">
        <v>392</v>
      </c>
      <c r="C110" s="176" t="s">
        <v>386</v>
      </c>
      <c r="D110" s="177">
        <v>44279</v>
      </c>
      <c r="E110" s="176" t="s">
        <v>393</v>
      </c>
      <c r="F110" s="176" t="s">
        <v>388</v>
      </c>
      <c r="G110" s="176" t="s">
        <v>389</v>
      </c>
      <c r="H110" s="178">
        <v>7.2</v>
      </c>
      <c r="I110" s="179">
        <v>4</v>
      </c>
      <c r="J110" s="169"/>
    </row>
    <row r="111" spans="1:10" ht="12.75">
      <c r="A111" s="176" t="s">
        <v>381</v>
      </c>
      <c r="B111" s="176" t="s">
        <v>394</v>
      </c>
      <c r="C111" s="176" t="s">
        <v>395</v>
      </c>
      <c r="D111" s="177">
        <v>44286</v>
      </c>
      <c r="E111" s="176" t="s">
        <v>210</v>
      </c>
      <c r="F111" s="176" t="s">
        <v>383</v>
      </c>
      <c r="G111" s="176" t="s">
        <v>384</v>
      </c>
      <c r="H111" s="178">
        <v>7</v>
      </c>
      <c r="I111" s="179">
        <v>4</v>
      </c>
      <c r="J111" s="169"/>
    </row>
    <row r="112" spans="1:10" ht="12.75">
      <c r="A112" s="176" t="s">
        <v>381</v>
      </c>
      <c r="B112" s="176" t="s">
        <v>396</v>
      </c>
      <c r="C112" s="176" t="s">
        <v>397</v>
      </c>
      <c r="D112" s="177">
        <v>44316</v>
      </c>
      <c r="E112" s="176" t="s">
        <v>210</v>
      </c>
      <c r="F112" s="176" t="s">
        <v>383</v>
      </c>
      <c r="G112" s="176" t="s">
        <v>384</v>
      </c>
      <c r="H112" s="178">
        <v>7.7</v>
      </c>
      <c r="I112" s="179">
        <v>4</v>
      </c>
      <c r="J112" s="169"/>
    </row>
    <row r="113" spans="1:10" ht="12.75">
      <c r="A113" s="176" t="s">
        <v>381</v>
      </c>
      <c r="B113" s="176" t="s">
        <v>398</v>
      </c>
      <c r="C113" s="176" t="s">
        <v>399</v>
      </c>
      <c r="D113" s="177">
        <v>44347</v>
      </c>
      <c r="E113" s="176" t="s">
        <v>210</v>
      </c>
      <c r="F113" s="176" t="s">
        <v>383</v>
      </c>
      <c r="G113" s="176" t="s">
        <v>384</v>
      </c>
      <c r="H113" s="178">
        <v>7</v>
      </c>
      <c r="I113" s="179">
        <v>4</v>
      </c>
      <c r="J113" s="169"/>
    </row>
    <row r="114" spans="1:10" ht="12.75">
      <c r="A114" s="176" t="s">
        <v>381</v>
      </c>
      <c r="B114" s="176" t="s">
        <v>400</v>
      </c>
      <c r="C114" s="176" t="s">
        <v>401</v>
      </c>
      <c r="D114" s="177">
        <v>44347</v>
      </c>
      <c r="E114" s="176" t="s">
        <v>402</v>
      </c>
      <c r="F114" s="176" t="s">
        <v>403</v>
      </c>
      <c r="G114" s="176" t="s">
        <v>404</v>
      </c>
      <c r="H114" s="178">
        <v>57</v>
      </c>
      <c r="I114" s="179">
        <v>4</v>
      </c>
      <c r="J114" s="169"/>
    </row>
    <row r="115" spans="1:10" ht="12.75">
      <c r="A115" s="176" t="s">
        <v>381</v>
      </c>
      <c r="B115" s="176" t="s">
        <v>405</v>
      </c>
      <c r="C115" s="176" t="s">
        <v>406</v>
      </c>
      <c r="D115" s="177">
        <v>44347</v>
      </c>
      <c r="E115" s="176" t="s">
        <v>407</v>
      </c>
      <c r="F115" s="176" t="s">
        <v>408</v>
      </c>
      <c r="G115" s="176" t="s">
        <v>409</v>
      </c>
      <c r="H115" s="178">
        <v>22</v>
      </c>
      <c r="I115" s="179">
        <v>4</v>
      </c>
      <c r="J115" s="169"/>
    </row>
    <row r="116" spans="1:10" ht="12.75">
      <c r="A116" s="176" t="s">
        <v>381</v>
      </c>
      <c r="B116" s="176" t="s">
        <v>410</v>
      </c>
      <c r="C116" s="176" t="s">
        <v>411</v>
      </c>
      <c r="D116" s="177">
        <v>44347</v>
      </c>
      <c r="E116" s="176" t="s">
        <v>412</v>
      </c>
      <c r="F116" s="176" t="s">
        <v>413</v>
      </c>
      <c r="G116" s="176" t="s">
        <v>414</v>
      </c>
      <c r="H116" s="178">
        <v>18.5</v>
      </c>
      <c r="I116" s="179">
        <v>4</v>
      </c>
      <c r="J116" s="169"/>
    </row>
    <row r="117" spans="1:10" ht="12.75">
      <c r="A117" s="176" t="s">
        <v>381</v>
      </c>
      <c r="B117" s="176" t="s">
        <v>415</v>
      </c>
      <c r="C117" s="176" t="s">
        <v>416</v>
      </c>
      <c r="D117" s="177">
        <v>44347</v>
      </c>
      <c r="E117" s="176" t="s">
        <v>417</v>
      </c>
      <c r="F117" s="176" t="s">
        <v>418</v>
      </c>
      <c r="G117" s="176" t="s">
        <v>419</v>
      </c>
      <c r="H117" s="178">
        <v>5.26</v>
      </c>
      <c r="I117" s="179">
        <v>4</v>
      </c>
      <c r="J117" s="169"/>
    </row>
    <row r="118" spans="1:10" ht="12.75">
      <c r="A118" s="176" t="s">
        <v>381</v>
      </c>
      <c r="B118" s="176" t="s">
        <v>420</v>
      </c>
      <c r="C118" s="176" t="s">
        <v>421</v>
      </c>
      <c r="D118" s="177">
        <v>44347</v>
      </c>
      <c r="E118" s="176" t="s">
        <v>422</v>
      </c>
      <c r="F118" s="176" t="s">
        <v>423</v>
      </c>
      <c r="G118" s="176" t="s">
        <v>424</v>
      </c>
      <c r="H118" s="178">
        <v>30</v>
      </c>
      <c r="I118" s="179">
        <v>3</v>
      </c>
      <c r="J118" s="169"/>
    </row>
    <row r="119" spans="1:10" ht="12.75">
      <c r="A119" s="176" t="s">
        <v>381</v>
      </c>
      <c r="B119" s="176" t="s">
        <v>425</v>
      </c>
      <c r="C119" s="176" t="s">
        <v>426</v>
      </c>
      <c r="D119" s="177">
        <v>44348</v>
      </c>
      <c r="E119" s="176" t="s">
        <v>427</v>
      </c>
      <c r="F119" s="176" t="s">
        <v>428</v>
      </c>
      <c r="G119" s="176" t="s">
        <v>429</v>
      </c>
      <c r="H119" s="178">
        <v>9.99</v>
      </c>
      <c r="I119" s="179">
        <v>4</v>
      </c>
      <c r="J119" s="169"/>
    </row>
    <row r="120" spans="1:10" ht="14.25">
      <c r="A120" s="176" t="s">
        <v>381</v>
      </c>
      <c r="B120" s="176" t="s">
        <v>430</v>
      </c>
      <c r="C120" s="176"/>
      <c r="D120" s="177">
        <v>44359</v>
      </c>
      <c r="E120" s="176" t="s">
        <v>431</v>
      </c>
      <c r="F120" s="176"/>
      <c r="G120" s="176" t="s">
        <v>432</v>
      </c>
      <c r="H120" s="178">
        <v>150</v>
      </c>
      <c r="I120" s="179">
        <v>5</v>
      </c>
      <c r="J120" s="169"/>
    </row>
    <row r="121" spans="1:10" ht="14.25">
      <c r="A121" s="176" t="s">
        <v>381</v>
      </c>
      <c r="B121" s="176" t="s">
        <v>433</v>
      </c>
      <c r="C121" s="176"/>
      <c r="D121" s="177">
        <v>44359</v>
      </c>
      <c r="E121" s="176" t="s">
        <v>434</v>
      </c>
      <c r="F121" s="176" t="s">
        <v>435</v>
      </c>
      <c r="G121" s="176" t="s">
        <v>436</v>
      </c>
      <c r="H121" s="178">
        <v>200</v>
      </c>
      <c r="I121" s="179">
        <v>5</v>
      </c>
      <c r="J121" s="169"/>
    </row>
    <row r="122" spans="1:10" ht="12.75">
      <c r="A122" s="176" t="s">
        <v>381</v>
      </c>
      <c r="B122" s="176" t="s">
        <v>437</v>
      </c>
      <c r="C122" s="176"/>
      <c r="D122" s="177">
        <v>44351</v>
      </c>
      <c r="E122" s="176" t="s">
        <v>438</v>
      </c>
      <c r="F122" s="176"/>
      <c r="G122" s="176" t="s">
        <v>439</v>
      </c>
      <c r="H122" s="178">
        <v>2450</v>
      </c>
      <c r="I122" s="179">
        <v>3</v>
      </c>
      <c r="J122" s="169"/>
    </row>
    <row r="123" spans="1:10" ht="12.75">
      <c r="A123" s="176" t="s">
        <v>381</v>
      </c>
      <c r="B123" s="176" t="s">
        <v>440</v>
      </c>
      <c r="C123" s="176" t="s">
        <v>441</v>
      </c>
      <c r="D123" s="177">
        <v>44354</v>
      </c>
      <c r="E123" s="176" t="s">
        <v>442</v>
      </c>
      <c r="F123" s="176" t="s">
        <v>443</v>
      </c>
      <c r="G123" s="176" t="s">
        <v>444</v>
      </c>
      <c r="H123" s="178">
        <v>2298.32</v>
      </c>
      <c r="I123" s="179">
        <v>2</v>
      </c>
      <c r="J123" s="169"/>
    </row>
    <row r="124" spans="1:10" ht="12.75">
      <c r="A124" s="176" t="s">
        <v>381</v>
      </c>
      <c r="B124" s="176" t="s">
        <v>445</v>
      </c>
      <c r="C124" s="176" t="s">
        <v>446</v>
      </c>
      <c r="D124" s="177">
        <v>44356</v>
      </c>
      <c r="E124" s="176" t="s">
        <v>447</v>
      </c>
      <c r="F124" s="176" t="s">
        <v>448</v>
      </c>
      <c r="G124" s="176" t="s">
        <v>449</v>
      </c>
      <c r="H124" s="178">
        <v>641</v>
      </c>
      <c r="I124" s="179">
        <v>2</v>
      </c>
      <c r="J124" s="169"/>
    </row>
    <row r="125" spans="1:10" ht="12.75">
      <c r="A125" s="176" t="s">
        <v>381</v>
      </c>
      <c r="B125" s="176" t="s">
        <v>450</v>
      </c>
      <c r="C125" s="176"/>
      <c r="D125" s="177">
        <v>44359</v>
      </c>
      <c r="E125" s="176" t="s">
        <v>451</v>
      </c>
      <c r="F125" s="176"/>
      <c r="G125" s="176" t="s">
        <v>432</v>
      </c>
      <c r="H125" s="178">
        <v>100</v>
      </c>
      <c r="I125" s="179">
        <v>5</v>
      </c>
      <c r="J125" s="169"/>
    </row>
    <row r="126" spans="1:10" ht="12.75">
      <c r="A126" s="176" t="s">
        <v>381</v>
      </c>
      <c r="B126" s="176" t="s">
        <v>452</v>
      </c>
      <c r="C126" s="176"/>
      <c r="D126" s="177">
        <v>44374</v>
      </c>
      <c r="E126" s="176" t="s">
        <v>431</v>
      </c>
      <c r="F126" s="176"/>
      <c r="G126" s="176" t="s">
        <v>432</v>
      </c>
      <c r="H126" s="178">
        <v>120</v>
      </c>
      <c r="I126" s="179">
        <v>5</v>
      </c>
      <c r="J126" s="169"/>
    </row>
    <row r="127" spans="1:10" ht="12.75">
      <c r="A127" s="176" t="s">
        <v>381</v>
      </c>
      <c r="B127" s="176" t="s">
        <v>453</v>
      </c>
      <c r="C127" s="176"/>
      <c r="D127" s="177">
        <v>44374</v>
      </c>
      <c r="E127" s="176" t="s">
        <v>454</v>
      </c>
      <c r="F127" s="176"/>
      <c r="G127" s="176" t="s">
        <v>432</v>
      </c>
      <c r="H127" s="178">
        <v>30</v>
      </c>
      <c r="I127" s="179">
        <v>5</v>
      </c>
      <c r="J127" s="169"/>
    </row>
    <row r="128" spans="1:10" ht="12.75">
      <c r="A128" s="176" t="s">
        <v>381</v>
      </c>
      <c r="B128" s="176" t="s">
        <v>455</v>
      </c>
      <c r="C128" s="176"/>
      <c r="D128" s="177">
        <v>44374</v>
      </c>
      <c r="E128" s="176" t="s">
        <v>456</v>
      </c>
      <c r="F128" s="176" t="s">
        <v>457</v>
      </c>
      <c r="G128" s="176" t="s">
        <v>458</v>
      </c>
      <c r="H128" s="178">
        <v>77.01</v>
      </c>
      <c r="I128" s="179">
        <v>5</v>
      </c>
      <c r="J128" s="169"/>
    </row>
    <row r="129" spans="1:10" ht="12.75">
      <c r="A129" s="176" t="s">
        <v>381</v>
      </c>
      <c r="B129" s="176" t="s">
        <v>459</v>
      </c>
      <c r="C129" s="176"/>
      <c r="D129" s="177">
        <v>44351</v>
      </c>
      <c r="E129" s="176" t="s">
        <v>460</v>
      </c>
      <c r="F129" s="176" t="s">
        <v>461</v>
      </c>
      <c r="G129" s="176" t="s">
        <v>462</v>
      </c>
      <c r="H129" s="178">
        <v>124</v>
      </c>
      <c r="I129" s="179">
        <v>4</v>
      </c>
      <c r="J129" s="169"/>
    </row>
    <row r="130" spans="1:10" ht="12.75">
      <c r="A130" s="176" t="s">
        <v>381</v>
      </c>
      <c r="B130" s="176" t="s">
        <v>463</v>
      </c>
      <c r="C130" s="176" t="s">
        <v>464</v>
      </c>
      <c r="D130" s="177">
        <v>44377</v>
      </c>
      <c r="E130" s="176" t="s">
        <v>210</v>
      </c>
      <c r="F130" s="176" t="s">
        <v>383</v>
      </c>
      <c r="G130" s="176" t="s">
        <v>384</v>
      </c>
      <c r="H130" s="178">
        <v>7</v>
      </c>
      <c r="I130" s="179">
        <v>4</v>
      </c>
      <c r="J130" s="169"/>
    </row>
    <row r="131" spans="1:10" ht="12.75">
      <c r="A131" s="176" t="s">
        <v>381</v>
      </c>
      <c r="B131" s="176" t="s">
        <v>465</v>
      </c>
      <c r="C131" s="176" t="s">
        <v>466</v>
      </c>
      <c r="D131" s="177">
        <v>44379</v>
      </c>
      <c r="E131" s="176" t="s">
        <v>467</v>
      </c>
      <c r="F131" s="176" t="s">
        <v>468</v>
      </c>
      <c r="G131" s="176" t="s">
        <v>469</v>
      </c>
      <c r="H131" s="178">
        <v>105</v>
      </c>
      <c r="I131" s="179">
        <v>3</v>
      </c>
      <c r="J131" s="169"/>
    </row>
    <row r="132" spans="1:10" ht="12.75">
      <c r="A132" s="176" t="s">
        <v>381</v>
      </c>
      <c r="B132" s="176" t="s">
        <v>470</v>
      </c>
      <c r="C132" s="176"/>
      <c r="D132" s="177">
        <v>44388</v>
      </c>
      <c r="E132" s="176" t="s">
        <v>471</v>
      </c>
      <c r="F132" s="176"/>
      <c r="G132" s="176" t="s">
        <v>432</v>
      </c>
      <c r="H132" s="178">
        <v>140</v>
      </c>
      <c r="I132" s="179">
        <v>5</v>
      </c>
      <c r="J132" s="169"/>
    </row>
    <row r="133" spans="1:10" ht="12.75">
      <c r="A133" s="176" t="s">
        <v>381</v>
      </c>
      <c r="B133" s="176" t="s">
        <v>472</v>
      </c>
      <c r="C133" s="176" t="s">
        <v>473</v>
      </c>
      <c r="D133" s="177">
        <v>44390</v>
      </c>
      <c r="E133" s="176" t="s">
        <v>456</v>
      </c>
      <c r="F133" s="176" t="s">
        <v>457</v>
      </c>
      <c r="G133" s="176" t="s">
        <v>458</v>
      </c>
      <c r="H133" s="178">
        <v>77.01</v>
      </c>
      <c r="I133" s="179">
        <v>3</v>
      </c>
      <c r="J133" s="169"/>
    </row>
    <row r="134" spans="1:10" ht="12.75">
      <c r="A134" s="176" t="s">
        <v>381</v>
      </c>
      <c r="B134" s="176" t="s">
        <v>474</v>
      </c>
      <c r="C134" s="176"/>
      <c r="D134" s="177">
        <v>44388</v>
      </c>
      <c r="E134" s="176" t="s">
        <v>434</v>
      </c>
      <c r="F134" s="176" t="s">
        <v>475</v>
      </c>
      <c r="G134" s="176" t="s">
        <v>476</v>
      </c>
      <c r="H134" s="178">
        <v>150</v>
      </c>
      <c r="I134" s="179">
        <v>5</v>
      </c>
      <c r="J134" s="169"/>
    </row>
    <row r="135" spans="1:10" ht="12.75">
      <c r="A135" s="176" t="s">
        <v>381</v>
      </c>
      <c r="B135" s="176" t="s">
        <v>477</v>
      </c>
      <c r="C135" s="176" t="s">
        <v>478</v>
      </c>
      <c r="D135" s="177">
        <v>44405</v>
      </c>
      <c r="E135" s="176" t="s">
        <v>479</v>
      </c>
      <c r="F135" s="176" t="s">
        <v>480</v>
      </c>
      <c r="G135" s="176" t="s">
        <v>481</v>
      </c>
      <c r="H135" s="178">
        <v>645.6</v>
      </c>
      <c r="I135" s="179">
        <v>5</v>
      </c>
      <c r="J135" s="169"/>
    </row>
    <row r="136" spans="1:10" ht="12.75">
      <c r="A136" s="176" t="s">
        <v>381</v>
      </c>
      <c r="B136" s="176" t="s">
        <v>482</v>
      </c>
      <c r="C136" s="176"/>
      <c r="D136" s="177">
        <v>44408</v>
      </c>
      <c r="E136" s="176" t="s">
        <v>483</v>
      </c>
      <c r="F136" s="176"/>
      <c r="G136" s="176" t="s">
        <v>484</v>
      </c>
      <c r="H136" s="178">
        <v>230.63</v>
      </c>
      <c r="I136" s="179">
        <v>3</v>
      </c>
      <c r="J136" s="169"/>
    </row>
    <row r="137" spans="1:10" ht="12.75">
      <c r="A137" s="176" t="s">
        <v>381</v>
      </c>
      <c r="B137" s="176" t="s">
        <v>485</v>
      </c>
      <c r="C137" s="176"/>
      <c r="D137" s="177">
        <v>44408</v>
      </c>
      <c r="E137" s="176" t="s">
        <v>483</v>
      </c>
      <c r="F137" s="176"/>
      <c r="G137" s="176" t="s">
        <v>486</v>
      </c>
      <c r="H137" s="178">
        <v>229.73</v>
      </c>
      <c r="I137" s="179">
        <v>3</v>
      </c>
      <c r="J137" s="169"/>
    </row>
    <row r="138" spans="1:10" ht="12.75">
      <c r="A138" s="176" t="s">
        <v>381</v>
      </c>
      <c r="B138" s="176" t="s">
        <v>487</v>
      </c>
      <c r="C138" s="176"/>
      <c r="D138" s="177">
        <v>44408</v>
      </c>
      <c r="E138" s="176" t="s">
        <v>483</v>
      </c>
      <c r="F138" s="176"/>
      <c r="G138" s="176" t="s">
        <v>488</v>
      </c>
      <c r="H138" s="178">
        <v>239.19</v>
      </c>
      <c r="I138" s="179">
        <v>3</v>
      </c>
      <c r="J138" s="169"/>
    </row>
    <row r="139" spans="1:10" ht="12.75">
      <c r="A139" s="176" t="s">
        <v>381</v>
      </c>
      <c r="B139" s="176" t="s">
        <v>489</v>
      </c>
      <c r="C139" s="176"/>
      <c r="D139" s="177">
        <v>44408</v>
      </c>
      <c r="E139" s="176" t="s">
        <v>490</v>
      </c>
      <c r="F139" s="176"/>
      <c r="G139" s="176" t="s">
        <v>432</v>
      </c>
      <c r="H139" s="178">
        <v>170</v>
      </c>
      <c r="I139" s="179">
        <v>5</v>
      </c>
      <c r="J139" s="169"/>
    </row>
    <row r="140" spans="1:10" ht="12.75">
      <c r="A140" s="176" t="s">
        <v>381</v>
      </c>
      <c r="B140" s="176" t="s">
        <v>491</v>
      </c>
      <c r="C140" s="176" t="s">
        <v>492</v>
      </c>
      <c r="D140" s="177">
        <v>44408</v>
      </c>
      <c r="E140" s="176" t="s">
        <v>210</v>
      </c>
      <c r="F140" s="176" t="s">
        <v>383</v>
      </c>
      <c r="G140" s="176" t="s">
        <v>384</v>
      </c>
      <c r="H140" s="178">
        <v>7</v>
      </c>
      <c r="I140" s="179">
        <v>4</v>
      </c>
      <c r="J140" s="169"/>
    </row>
    <row r="141" spans="1:10" ht="12.75">
      <c r="A141" s="176" t="s">
        <v>381</v>
      </c>
      <c r="B141" s="176" t="s">
        <v>493</v>
      </c>
      <c r="C141" s="176"/>
      <c r="D141" s="177">
        <v>44409</v>
      </c>
      <c r="E141" s="176" t="s">
        <v>490</v>
      </c>
      <c r="F141" s="176"/>
      <c r="G141" s="176" t="s">
        <v>432</v>
      </c>
      <c r="H141" s="178">
        <v>170</v>
      </c>
      <c r="I141" s="179">
        <v>5</v>
      </c>
      <c r="J141" s="169"/>
    </row>
    <row r="142" spans="1:10" ht="12.75">
      <c r="A142" s="176" t="s">
        <v>381</v>
      </c>
      <c r="B142" s="176" t="s">
        <v>494</v>
      </c>
      <c r="C142" s="176" t="s">
        <v>495</v>
      </c>
      <c r="D142" s="177">
        <v>44409</v>
      </c>
      <c r="E142" s="176" t="s">
        <v>496</v>
      </c>
      <c r="F142" s="176" t="s">
        <v>497</v>
      </c>
      <c r="G142" s="176" t="s">
        <v>498</v>
      </c>
      <c r="H142" s="178">
        <v>32.39</v>
      </c>
      <c r="I142" s="179">
        <v>4</v>
      </c>
      <c r="J142" s="169"/>
    </row>
    <row r="143" spans="1:10" ht="12.75">
      <c r="A143" s="176" t="s">
        <v>381</v>
      </c>
      <c r="B143" s="176" t="s">
        <v>499</v>
      </c>
      <c r="C143" s="176" t="s">
        <v>500</v>
      </c>
      <c r="D143" s="177">
        <v>44413</v>
      </c>
      <c r="E143" s="176" t="s">
        <v>501</v>
      </c>
      <c r="F143" s="176" t="s">
        <v>413</v>
      </c>
      <c r="G143" s="176" t="s">
        <v>414</v>
      </c>
      <c r="H143" s="178">
        <v>16.5</v>
      </c>
      <c r="I143" s="179">
        <v>4</v>
      </c>
      <c r="J143" s="169"/>
    </row>
    <row r="144" spans="1:10" ht="12.75">
      <c r="A144" s="176" t="s">
        <v>381</v>
      </c>
      <c r="B144" s="176" t="s">
        <v>502</v>
      </c>
      <c r="C144" s="176" t="s">
        <v>503</v>
      </c>
      <c r="D144" s="177">
        <v>44417</v>
      </c>
      <c r="E144" s="176" t="s">
        <v>504</v>
      </c>
      <c r="F144" s="176" t="s">
        <v>505</v>
      </c>
      <c r="G144" s="176" t="s">
        <v>506</v>
      </c>
      <c r="H144" s="178">
        <v>1500</v>
      </c>
      <c r="I144" s="179">
        <v>4</v>
      </c>
      <c r="J144" s="169"/>
    </row>
    <row r="145" spans="1:10" ht="12.75">
      <c r="A145" s="176" t="s">
        <v>381</v>
      </c>
      <c r="B145" s="176" t="s">
        <v>507</v>
      </c>
      <c r="C145" s="176" t="s">
        <v>508</v>
      </c>
      <c r="D145" s="177">
        <v>44438</v>
      </c>
      <c r="E145" s="176" t="s">
        <v>509</v>
      </c>
      <c r="F145" s="176" t="s">
        <v>510</v>
      </c>
      <c r="G145" s="176" t="s">
        <v>511</v>
      </c>
      <c r="H145" s="178">
        <v>139.5</v>
      </c>
      <c r="I145" s="179">
        <v>4</v>
      </c>
      <c r="J145" s="169"/>
    </row>
    <row r="146" spans="1:10" ht="12.75">
      <c r="A146" s="176" t="s">
        <v>381</v>
      </c>
      <c r="B146" s="176" t="s">
        <v>512</v>
      </c>
      <c r="C146" s="176" t="s">
        <v>478</v>
      </c>
      <c r="D146" s="177">
        <v>44439</v>
      </c>
      <c r="E146" s="176" t="s">
        <v>210</v>
      </c>
      <c r="F146" s="176" t="s">
        <v>383</v>
      </c>
      <c r="G146" s="176" t="s">
        <v>384</v>
      </c>
      <c r="H146" s="178">
        <v>7</v>
      </c>
      <c r="I146" s="179">
        <v>4</v>
      </c>
      <c r="J146" s="169"/>
    </row>
    <row r="147" spans="1:10" ht="14.25">
      <c r="A147" s="176" t="s">
        <v>381</v>
      </c>
      <c r="B147" s="176" t="s">
        <v>513</v>
      </c>
      <c r="C147" s="176" t="s">
        <v>514</v>
      </c>
      <c r="D147" s="177">
        <v>44442</v>
      </c>
      <c r="E147" s="176" t="s">
        <v>515</v>
      </c>
      <c r="F147" s="176" t="s">
        <v>516</v>
      </c>
      <c r="G147" s="176" t="s">
        <v>439</v>
      </c>
      <c r="H147" s="178">
        <v>2490</v>
      </c>
      <c r="I147" s="179">
        <v>3</v>
      </c>
      <c r="J147" s="169"/>
    </row>
    <row r="148" spans="1:10" ht="14.25">
      <c r="A148" s="176" t="s">
        <v>381</v>
      </c>
      <c r="B148" s="176" t="s">
        <v>517</v>
      </c>
      <c r="C148" s="176" t="s">
        <v>518</v>
      </c>
      <c r="D148" s="177">
        <v>44446</v>
      </c>
      <c r="E148" s="176" t="s">
        <v>519</v>
      </c>
      <c r="F148" s="176" t="s">
        <v>520</v>
      </c>
      <c r="G148" s="176" t="s">
        <v>521</v>
      </c>
      <c r="H148" s="178">
        <v>140</v>
      </c>
      <c r="I148" s="179">
        <v>5</v>
      </c>
      <c r="J148" s="169"/>
    </row>
    <row r="149" spans="1:10" ht="14.25">
      <c r="A149" s="176" t="s">
        <v>381</v>
      </c>
      <c r="B149" s="176" t="s">
        <v>522</v>
      </c>
      <c r="C149" s="176" t="s">
        <v>523</v>
      </c>
      <c r="D149" s="177">
        <v>44446</v>
      </c>
      <c r="E149" s="176" t="s">
        <v>524</v>
      </c>
      <c r="F149" s="176" t="s">
        <v>388</v>
      </c>
      <c r="G149" s="176" t="s">
        <v>389</v>
      </c>
      <c r="H149" s="178">
        <v>15</v>
      </c>
      <c r="I149" s="179">
        <v>4</v>
      </c>
      <c r="J149" s="169"/>
    </row>
    <row r="150" spans="1:10" ht="14.25">
      <c r="A150" s="176" t="s">
        <v>381</v>
      </c>
      <c r="B150" s="176" t="s">
        <v>525</v>
      </c>
      <c r="C150" s="176" t="s">
        <v>526</v>
      </c>
      <c r="D150" s="177">
        <v>44459</v>
      </c>
      <c r="E150" s="176" t="s">
        <v>527</v>
      </c>
      <c r="F150" s="176" t="s">
        <v>516</v>
      </c>
      <c r="G150" s="176" t="s">
        <v>439</v>
      </c>
      <c r="H150" s="178">
        <v>1650</v>
      </c>
      <c r="I150" s="179">
        <v>3</v>
      </c>
      <c r="J150" s="169"/>
    </row>
    <row r="151" spans="1:10" ht="14.25">
      <c r="A151" s="176" t="s">
        <v>381</v>
      </c>
      <c r="B151" s="176" t="s">
        <v>528</v>
      </c>
      <c r="C151" s="176" t="s">
        <v>478</v>
      </c>
      <c r="D151" s="177">
        <v>44469</v>
      </c>
      <c r="E151" s="176" t="s">
        <v>210</v>
      </c>
      <c r="F151" s="176" t="s">
        <v>383</v>
      </c>
      <c r="G151" s="176" t="s">
        <v>384</v>
      </c>
      <c r="H151" s="178">
        <v>7</v>
      </c>
      <c r="I151" s="179">
        <v>4</v>
      </c>
      <c r="J151" s="169"/>
    </row>
    <row r="152" spans="1:10" ht="14.25">
      <c r="A152" s="176" t="s">
        <v>381</v>
      </c>
      <c r="B152" s="176" t="s">
        <v>529</v>
      </c>
      <c r="C152" s="176" t="s">
        <v>530</v>
      </c>
      <c r="D152" s="177">
        <v>44432</v>
      </c>
      <c r="E152" s="176" t="s">
        <v>531</v>
      </c>
      <c r="F152" s="176" t="s">
        <v>428</v>
      </c>
      <c r="G152" s="176" t="s">
        <v>429</v>
      </c>
      <c r="H152" s="178">
        <v>55.8</v>
      </c>
      <c r="I152" s="179">
        <v>4</v>
      </c>
      <c r="J152" s="169"/>
    </row>
    <row r="153" spans="1:10" ht="14.25">
      <c r="A153" s="176" t="s">
        <v>381</v>
      </c>
      <c r="B153" s="176" t="s">
        <v>532</v>
      </c>
      <c r="C153" s="176" t="s">
        <v>533</v>
      </c>
      <c r="D153" s="177">
        <v>44463</v>
      </c>
      <c r="E153" s="176" t="s">
        <v>534</v>
      </c>
      <c r="F153" s="176" t="s">
        <v>535</v>
      </c>
      <c r="G153" s="176" t="s">
        <v>536</v>
      </c>
      <c r="H153" s="178">
        <v>10.25</v>
      </c>
      <c r="I153" s="179">
        <v>4</v>
      </c>
      <c r="J153" s="169"/>
    </row>
    <row r="154" spans="1:10" ht="14.25">
      <c r="A154" s="176" t="s">
        <v>381</v>
      </c>
      <c r="B154" s="176" t="s">
        <v>537</v>
      </c>
      <c r="C154" s="176" t="s">
        <v>538</v>
      </c>
      <c r="D154" s="177">
        <v>44473</v>
      </c>
      <c r="E154" s="176" t="s">
        <v>539</v>
      </c>
      <c r="F154" s="176" t="s">
        <v>540</v>
      </c>
      <c r="G154" s="176" t="s">
        <v>541</v>
      </c>
      <c r="H154" s="178">
        <v>14.9</v>
      </c>
      <c r="I154" s="179">
        <v>4</v>
      </c>
      <c r="J154" s="169"/>
    </row>
    <row r="155" spans="1:10" ht="14.25">
      <c r="A155" s="176" t="s">
        <v>381</v>
      </c>
      <c r="B155" s="176" t="s">
        <v>542</v>
      </c>
      <c r="C155" s="176" t="s">
        <v>530</v>
      </c>
      <c r="D155" s="177">
        <v>44473</v>
      </c>
      <c r="E155" s="176" t="s">
        <v>543</v>
      </c>
      <c r="F155" s="176" t="s">
        <v>428</v>
      </c>
      <c r="G155" s="176" t="s">
        <v>429</v>
      </c>
      <c r="H155" s="178">
        <v>8.99</v>
      </c>
      <c r="I155" s="179">
        <v>4</v>
      </c>
      <c r="J155" s="169"/>
    </row>
    <row r="156" spans="1:10" ht="14.25">
      <c r="A156" s="176" t="s">
        <v>381</v>
      </c>
      <c r="B156" s="176" t="s">
        <v>544</v>
      </c>
      <c r="C156" s="176" t="s">
        <v>545</v>
      </c>
      <c r="D156" s="177">
        <v>44433</v>
      </c>
      <c r="E156" s="176" t="s">
        <v>546</v>
      </c>
      <c r="F156" s="176" t="s">
        <v>547</v>
      </c>
      <c r="G156" s="176" t="s">
        <v>548</v>
      </c>
      <c r="H156" s="178">
        <v>2.87</v>
      </c>
      <c r="I156" s="179">
        <v>4</v>
      </c>
      <c r="J156" s="169"/>
    </row>
    <row r="157" spans="1:10" ht="14.25">
      <c r="A157" s="176" t="s">
        <v>381</v>
      </c>
      <c r="B157" s="176" t="s">
        <v>549</v>
      </c>
      <c r="C157" s="176" t="s">
        <v>550</v>
      </c>
      <c r="D157" s="177">
        <v>44432</v>
      </c>
      <c r="E157" s="176" t="s">
        <v>412</v>
      </c>
      <c r="F157" s="176" t="s">
        <v>413</v>
      </c>
      <c r="G157" s="176" t="s">
        <v>414</v>
      </c>
      <c r="H157" s="178">
        <v>6.5</v>
      </c>
      <c r="I157" s="179">
        <v>4</v>
      </c>
      <c r="J157" s="169"/>
    </row>
    <row r="158" spans="1:10" ht="20.25">
      <c r="A158" s="176" t="s">
        <v>381</v>
      </c>
      <c r="B158" s="176" t="s">
        <v>551</v>
      </c>
      <c r="C158" s="176" t="s">
        <v>552</v>
      </c>
      <c r="D158" s="177">
        <v>44481</v>
      </c>
      <c r="E158" s="176" t="s">
        <v>553</v>
      </c>
      <c r="F158" s="176" t="s">
        <v>554</v>
      </c>
      <c r="G158" s="176" t="s">
        <v>555</v>
      </c>
      <c r="H158" s="178">
        <v>100</v>
      </c>
      <c r="I158" s="179">
        <v>3</v>
      </c>
      <c r="J158" s="169"/>
    </row>
    <row r="159" spans="1:10" ht="14.25">
      <c r="A159" s="176" t="s">
        <v>381</v>
      </c>
      <c r="B159" s="176" t="s">
        <v>556</v>
      </c>
      <c r="C159" s="176" t="s">
        <v>557</v>
      </c>
      <c r="D159" s="177">
        <v>44489</v>
      </c>
      <c r="E159" s="176" t="s">
        <v>558</v>
      </c>
      <c r="F159" s="176" t="s">
        <v>559</v>
      </c>
      <c r="G159" s="176" t="s">
        <v>560</v>
      </c>
      <c r="H159" s="178">
        <v>1007.5</v>
      </c>
      <c r="I159" s="179">
        <v>3</v>
      </c>
      <c r="J159" s="169"/>
    </row>
    <row r="160" spans="1:10" ht="14.25">
      <c r="A160" s="176" t="s">
        <v>381</v>
      </c>
      <c r="B160" s="176" t="s">
        <v>561</v>
      </c>
      <c r="C160" s="176" t="s">
        <v>478</v>
      </c>
      <c r="D160" s="177">
        <v>44498</v>
      </c>
      <c r="E160" s="176" t="s">
        <v>210</v>
      </c>
      <c r="F160" s="176" t="s">
        <v>383</v>
      </c>
      <c r="G160" s="176" t="s">
        <v>384</v>
      </c>
      <c r="H160" s="178">
        <v>7</v>
      </c>
      <c r="I160" s="179">
        <v>4</v>
      </c>
      <c r="J160" s="169"/>
    </row>
    <row r="161" spans="1:10" ht="14.25">
      <c r="A161" s="176" t="s">
        <v>381</v>
      </c>
      <c r="B161" s="176" t="s">
        <v>562</v>
      </c>
      <c r="C161" s="176" t="s">
        <v>563</v>
      </c>
      <c r="D161" s="177">
        <v>44505</v>
      </c>
      <c r="E161" s="176" t="s">
        <v>564</v>
      </c>
      <c r="F161" s="176" t="s">
        <v>480</v>
      </c>
      <c r="G161" s="176" t="s">
        <v>565</v>
      </c>
      <c r="H161" s="178">
        <v>1014</v>
      </c>
      <c r="I161" s="179">
        <v>3</v>
      </c>
      <c r="J161" s="169"/>
    </row>
    <row r="162" spans="1:10" ht="14.25">
      <c r="A162" s="176" t="s">
        <v>381</v>
      </c>
      <c r="B162" s="176" t="s">
        <v>566</v>
      </c>
      <c r="C162" s="176" t="s">
        <v>567</v>
      </c>
      <c r="D162" s="177">
        <v>44505</v>
      </c>
      <c r="E162" s="176" t="s">
        <v>568</v>
      </c>
      <c r="F162" s="176"/>
      <c r="G162" s="176" t="s">
        <v>569</v>
      </c>
      <c r="H162" s="178">
        <v>2519.67</v>
      </c>
      <c r="I162" s="179">
        <v>3</v>
      </c>
      <c r="J162" s="169"/>
    </row>
    <row r="163" spans="1:10" ht="14.25">
      <c r="A163" s="176" t="s">
        <v>381</v>
      </c>
      <c r="B163" s="176" t="s">
        <v>570</v>
      </c>
      <c r="C163" s="176" t="s">
        <v>478</v>
      </c>
      <c r="D163" s="177">
        <v>44505</v>
      </c>
      <c r="E163" s="176" t="s">
        <v>210</v>
      </c>
      <c r="F163" s="176" t="s">
        <v>383</v>
      </c>
      <c r="G163" s="176" t="s">
        <v>384</v>
      </c>
      <c r="H163" s="178">
        <v>31.49</v>
      </c>
      <c r="I163" s="179">
        <v>4</v>
      </c>
      <c r="J163" s="169"/>
    </row>
    <row r="164" spans="1:10" ht="14.25">
      <c r="A164" s="176" t="s">
        <v>381</v>
      </c>
      <c r="B164" s="176" t="s">
        <v>571</v>
      </c>
      <c r="C164" s="176" t="s">
        <v>572</v>
      </c>
      <c r="D164" s="177">
        <v>44509</v>
      </c>
      <c r="E164" s="176" t="s">
        <v>573</v>
      </c>
      <c r="F164" s="176"/>
      <c r="G164" s="176" t="s">
        <v>574</v>
      </c>
      <c r="H164" s="178">
        <v>200</v>
      </c>
      <c r="I164" s="179">
        <v>5</v>
      </c>
      <c r="J164" s="169"/>
    </row>
    <row r="165" spans="1:10" ht="14.25">
      <c r="A165" s="176" t="s">
        <v>381</v>
      </c>
      <c r="B165" s="176" t="s">
        <v>575</v>
      </c>
      <c r="C165" s="176" t="s">
        <v>576</v>
      </c>
      <c r="D165" s="177">
        <v>44518</v>
      </c>
      <c r="E165" s="176" t="s">
        <v>577</v>
      </c>
      <c r="F165" s="176" t="s">
        <v>578</v>
      </c>
      <c r="G165" s="176" t="s">
        <v>579</v>
      </c>
      <c r="H165" s="178">
        <v>885</v>
      </c>
      <c r="I165" s="179">
        <v>5</v>
      </c>
      <c r="J165" s="169"/>
    </row>
    <row r="166" spans="1:10" ht="14.25">
      <c r="A166" s="176" t="s">
        <v>381</v>
      </c>
      <c r="B166" s="176" t="s">
        <v>580</v>
      </c>
      <c r="C166" s="176" t="s">
        <v>581</v>
      </c>
      <c r="D166" s="177">
        <v>44519</v>
      </c>
      <c r="E166" s="176" t="s">
        <v>582</v>
      </c>
      <c r="F166" s="176" t="s">
        <v>583</v>
      </c>
      <c r="G166" s="176" t="s">
        <v>584</v>
      </c>
      <c r="H166" s="178">
        <v>124.31</v>
      </c>
      <c r="I166" s="179">
        <v>3</v>
      </c>
      <c r="J166" s="169"/>
    </row>
    <row r="167" spans="1:10" ht="14.25">
      <c r="A167" s="176" t="s">
        <v>381</v>
      </c>
      <c r="B167" s="176" t="s">
        <v>585</v>
      </c>
      <c r="C167" s="176" t="s">
        <v>586</v>
      </c>
      <c r="D167" s="177">
        <v>44529</v>
      </c>
      <c r="E167" s="176" t="s">
        <v>587</v>
      </c>
      <c r="F167" s="176" t="s">
        <v>588</v>
      </c>
      <c r="G167" s="176" t="s">
        <v>589</v>
      </c>
      <c r="H167" s="178">
        <v>750</v>
      </c>
      <c r="I167" s="179">
        <v>1</v>
      </c>
      <c r="J167" s="169"/>
    </row>
    <row r="168" spans="1:10" ht="14.25">
      <c r="A168" s="176" t="s">
        <v>381</v>
      </c>
      <c r="B168" s="176" t="s">
        <v>570</v>
      </c>
      <c r="C168" s="176" t="s">
        <v>478</v>
      </c>
      <c r="D168" s="177">
        <v>44530</v>
      </c>
      <c r="E168" s="176" t="s">
        <v>210</v>
      </c>
      <c r="F168" s="176" t="s">
        <v>383</v>
      </c>
      <c r="G168" s="176" t="s">
        <v>384</v>
      </c>
      <c r="H168" s="178">
        <v>7</v>
      </c>
      <c r="I168" s="179">
        <v>4</v>
      </c>
      <c r="J168" s="169"/>
    </row>
    <row r="169" spans="1:10" ht="14.25">
      <c r="A169" s="176" t="s">
        <v>381</v>
      </c>
      <c r="B169" s="176" t="s">
        <v>590</v>
      </c>
      <c r="C169" s="176" t="s">
        <v>591</v>
      </c>
      <c r="D169" s="177">
        <v>44536</v>
      </c>
      <c r="E169" s="176" t="s">
        <v>587</v>
      </c>
      <c r="F169" s="176" t="s">
        <v>592</v>
      </c>
      <c r="G169" s="176" t="s">
        <v>593</v>
      </c>
      <c r="H169" s="178">
        <v>750</v>
      </c>
      <c r="I169" s="179">
        <v>1</v>
      </c>
      <c r="J169" s="169"/>
    </row>
    <row r="170" spans="1:10" ht="14.25">
      <c r="A170" s="176" t="s">
        <v>381</v>
      </c>
      <c r="B170" s="176" t="s">
        <v>594</v>
      </c>
      <c r="C170" s="176" t="s">
        <v>586</v>
      </c>
      <c r="D170" s="177">
        <v>44545</v>
      </c>
      <c r="E170" s="176" t="s">
        <v>587</v>
      </c>
      <c r="F170" s="176" t="s">
        <v>595</v>
      </c>
      <c r="G170" s="176" t="s">
        <v>596</v>
      </c>
      <c r="H170" s="178">
        <v>750</v>
      </c>
      <c r="I170" s="179">
        <v>1</v>
      </c>
      <c r="J170" s="169"/>
    </row>
    <row r="171" spans="1:10" ht="14.25">
      <c r="A171" s="176" t="s">
        <v>381</v>
      </c>
      <c r="B171" s="176" t="s">
        <v>597</v>
      </c>
      <c r="C171" s="176"/>
      <c r="D171" s="177">
        <v>44551</v>
      </c>
      <c r="E171" s="176" t="s">
        <v>598</v>
      </c>
      <c r="F171" s="176"/>
      <c r="G171" s="176" t="s">
        <v>599</v>
      </c>
      <c r="H171" s="178">
        <v>500</v>
      </c>
      <c r="I171" s="179">
        <v>4</v>
      </c>
      <c r="J171" s="169"/>
    </row>
    <row r="172" spans="1:10" ht="14.25">
      <c r="A172" s="176" t="s">
        <v>381</v>
      </c>
      <c r="B172" s="176" t="s">
        <v>600</v>
      </c>
      <c r="C172" s="176" t="s">
        <v>601</v>
      </c>
      <c r="D172" s="177">
        <v>44551</v>
      </c>
      <c r="E172" s="176" t="s">
        <v>587</v>
      </c>
      <c r="F172" s="176" t="s">
        <v>602</v>
      </c>
      <c r="G172" s="176" t="s">
        <v>603</v>
      </c>
      <c r="H172" s="178">
        <v>1250</v>
      </c>
      <c r="I172" s="179">
        <v>1</v>
      </c>
      <c r="J172" s="169"/>
    </row>
    <row r="173" spans="1:10" ht="14.25">
      <c r="A173" s="176" t="s">
        <v>381</v>
      </c>
      <c r="B173" s="176" t="s">
        <v>604</v>
      </c>
      <c r="C173" s="176" t="s">
        <v>605</v>
      </c>
      <c r="D173" s="177">
        <v>44551</v>
      </c>
      <c r="E173" s="176" t="s">
        <v>606</v>
      </c>
      <c r="F173" s="176" t="s">
        <v>505</v>
      </c>
      <c r="G173" s="176" t="s">
        <v>607</v>
      </c>
      <c r="H173" s="178">
        <v>1500</v>
      </c>
      <c r="I173" s="179">
        <v>4</v>
      </c>
      <c r="J173" s="169"/>
    </row>
    <row r="174" spans="1:10" ht="14.25">
      <c r="A174" s="176" t="s">
        <v>381</v>
      </c>
      <c r="B174" s="176" t="s">
        <v>608</v>
      </c>
      <c r="C174" s="176" t="s">
        <v>609</v>
      </c>
      <c r="D174" s="177">
        <v>44557</v>
      </c>
      <c r="E174" s="176" t="s">
        <v>610</v>
      </c>
      <c r="F174" s="176" t="s">
        <v>443</v>
      </c>
      <c r="G174" s="176" t="s">
        <v>444</v>
      </c>
      <c r="H174" s="178">
        <v>240</v>
      </c>
      <c r="I174" s="179">
        <v>5</v>
      </c>
      <c r="J174" s="169"/>
    </row>
    <row r="175" spans="1:10" ht="14.25">
      <c r="A175" s="176" t="s">
        <v>381</v>
      </c>
      <c r="B175" s="176" t="s">
        <v>611</v>
      </c>
      <c r="C175" s="176" t="s">
        <v>612</v>
      </c>
      <c r="D175" s="177">
        <v>44557</v>
      </c>
      <c r="E175" s="176" t="s">
        <v>613</v>
      </c>
      <c r="F175" s="176" t="s">
        <v>614</v>
      </c>
      <c r="G175" s="176" t="s">
        <v>615</v>
      </c>
      <c r="H175" s="178">
        <v>47.45</v>
      </c>
      <c r="I175" s="179">
        <v>5</v>
      </c>
      <c r="J175" s="169"/>
    </row>
    <row r="176" spans="1:10" ht="14.25">
      <c r="A176" s="176" t="s">
        <v>381</v>
      </c>
      <c r="B176" s="176" t="s">
        <v>616</v>
      </c>
      <c r="C176" s="176" t="s">
        <v>617</v>
      </c>
      <c r="D176" s="177">
        <v>44557</v>
      </c>
      <c r="E176" s="176" t="s">
        <v>618</v>
      </c>
      <c r="F176" s="176" t="s">
        <v>619</v>
      </c>
      <c r="G176" s="176" t="s">
        <v>620</v>
      </c>
      <c r="H176" s="178">
        <v>40</v>
      </c>
      <c r="I176" s="179">
        <v>5</v>
      </c>
      <c r="J176" s="169"/>
    </row>
    <row r="177" spans="1:10" ht="14.25">
      <c r="A177" s="176" t="s">
        <v>381</v>
      </c>
      <c r="B177" s="176" t="s">
        <v>621</v>
      </c>
      <c r="C177" s="176" t="s">
        <v>586</v>
      </c>
      <c r="D177" s="177">
        <v>44557</v>
      </c>
      <c r="E177" s="176" t="s">
        <v>622</v>
      </c>
      <c r="F177" s="176"/>
      <c r="G177" s="176"/>
      <c r="H177" s="178">
        <v>32.64</v>
      </c>
      <c r="I177" s="179">
        <v>5</v>
      </c>
      <c r="J177" s="169"/>
    </row>
    <row r="178" spans="1:10" ht="14.25">
      <c r="A178" s="176" t="s">
        <v>381</v>
      </c>
      <c r="B178" s="176" t="s">
        <v>623</v>
      </c>
      <c r="C178" s="176" t="s">
        <v>624</v>
      </c>
      <c r="D178" s="177">
        <v>44557</v>
      </c>
      <c r="E178" s="176" t="s">
        <v>625</v>
      </c>
      <c r="F178" s="176" t="s">
        <v>626</v>
      </c>
      <c r="G178" s="176" t="s">
        <v>627</v>
      </c>
      <c r="H178" s="178">
        <v>25</v>
      </c>
      <c r="I178" s="179">
        <v>4</v>
      </c>
      <c r="J178" s="169"/>
    </row>
    <row r="179" spans="1:10" ht="14.25">
      <c r="A179" s="176" t="s">
        <v>381</v>
      </c>
      <c r="B179" s="176" t="s">
        <v>628</v>
      </c>
      <c r="C179" s="176" t="s">
        <v>629</v>
      </c>
      <c r="D179" s="177">
        <v>44537</v>
      </c>
      <c r="E179" s="176" t="s">
        <v>630</v>
      </c>
      <c r="F179" s="176" t="s">
        <v>631</v>
      </c>
      <c r="G179" s="176" t="s">
        <v>632</v>
      </c>
      <c r="H179" s="178">
        <v>5</v>
      </c>
      <c r="I179" s="179">
        <v>4</v>
      </c>
      <c r="J179" s="169"/>
    </row>
    <row r="180" spans="1:10" ht="14.25">
      <c r="A180" s="176" t="s">
        <v>381</v>
      </c>
      <c r="B180" s="176" t="s">
        <v>633</v>
      </c>
      <c r="C180" s="176" t="s">
        <v>634</v>
      </c>
      <c r="D180" s="177">
        <v>44561</v>
      </c>
      <c r="E180" s="176" t="s">
        <v>527</v>
      </c>
      <c r="F180" s="176" t="s">
        <v>516</v>
      </c>
      <c r="G180" s="176" t="s">
        <v>439</v>
      </c>
      <c r="H180" s="178">
        <v>2000</v>
      </c>
      <c r="I180" s="179">
        <v>5</v>
      </c>
      <c r="J180" s="169"/>
    </row>
    <row r="181" spans="1:10" ht="14.25">
      <c r="A181" s="176" t="s">
        <v>381</v>
      </c>
      <c r="B181" s="176" t="s">
        <v>635</v>
      </c>
      <c r="C181" s="176" t="s">
        <v>636</v>
      </c>
      <c r="D181" s="177">
        <v>44561</v>
      </c>
      <c r="E181" s="176" t="s">
        <v>637</v>
      </c>
      <c r="F181" s="176" t="s">
        <v>638</v>
      </c>
      <c r="G181" s="176" t="s">
        <v>639</v>
      </c>
      <c r="H181" s="178">
        <v>1500</v>
      </c>
      <c r="I181" s="179">
        <v>5</v>
      </c>
      <c r="J181" s="169"/>
    </row>
    <row r="182" spans="1:10" ht="14.25">
      <c r="A182" s="176" t="s">
        <v>381</v>
      </c>
      <c r="B182" s="176" t="s">
        <v>640</v>
      </c>
      <c r="C182" s="176" t="s">
        <v>478</v>
      </c>
      <c r="D182" s="177">
        <v>44561</v>
      </c>
      <c r="E182" s="176" t="s">
        <v>210</v>
      </c>
      <c r="F182" s="176" t="s">
        <v>383</v>
      </c>
      <c r="G182" s="176" t="s">
        <v>384</v>
      </c>
      <c r="H182" s="178">
        <v>7</v>
      </c>
      <c r="I182" s="179">
        <v>4</v>
      </c>
      <c r="J182" s="169"/>
    </row>
    <row r="183" spans="1:10" ht="14.25">
      <c r="A183" s="176" t="s">
        <v>381</v>
      </c>
      <c r="B183" s="176" t="s">
        <v>641</v>
      </c>
      <c r="C183" s="176" t="s">
        <v>642</v>
      </c>
      <c r="D183" s="177">
        <v>44585</v>
      </c>
      <c r="E183" s="176" t="s">
        <v>643</v>
      </c>
      <c r="F183" s="176" t="s">
        <v>559</v>
      </c>
      <c r="G183" s="176" t="s">
        <v>560</v>
      </c>
      <c r="H183" s="178">
        <v>430</v>
      </c>
      <c r="I183" s="179">
        <v>5</v>
      </c>
      <c r="J183" s="169"/>
    </row>
    <row r="184" spans="1:10" ht="12.75">
      <c r="A184" s="176"/>
      <c r="B184" s="176"/>
      <c r="C184" s="176"/>
      <c r="D184" s="177"/>
      <c r="E184" s="176"/>
      <c r="F184" s="176"/>
      <c r="G184" s="176"/>
      <c r="H184" s="178"/>
      <c r="I184" s="179"/>
      <c r="J184" s="169"/>
    </row>
    <row r="185" spans="1:10" ht="12.75">
      <c r="A185" s="176"/>
      <c r="B185" s="176"/>
      <c r="C185" s="176"/>
      <c r="D185" s="177"/>
      <c r="E185" s="176"/>
      <c r="F185" s="176"/>
      <c r="G185" s="176"/>
      <c r="H185" s="178"/>
      <c r="I185" s="179"/>
      <c r="J185" s="169"/>
    </row>
    <row r="186" spans="1:10" ht="12.75">
      <c r="A186" s="176"/>
      <c r="B186" s="176"/>
      <c r="C186" s="176"/>
      <c r="D186" s="177"/>
      <c r="E186" s="176"/>
      <c r="F186" s="176"/>
      <c r="G186" s="176"/>
      <c r="H186" s="178"/>
      <c r="I186" s="179"/>
      <c r="J186" s="169"/>
    </row>
    <row r="187" spans="1:10" ht="12.75">
      <c r="A187" s="176"/>
      <c r="B187" s="176"/>
      <c r="C187" s="176"/>
      <c r="D187" s="177"/>
      <c r="E187" s="176"/>
      <c r="F187" s="176"/>
      <c r="G187" s="176"/>
      <c r="H187" s="178"/>
      <c r="I187" s="179"/>
      <c r="J187" s="169"/>
    </row>
    <row r="188" spans="1:10" ht="12.75">
      <c r="A188" s="176"/>
      <c r="B188" s="176"/>
      <c r="C188" s="176"/>
      <c r="D188" s="177"/>
      <c r="E188" s="176"/>
      <c r="F188" s="176"/>
      <c r="G188" s="176"/>
      <c r="H188" s="178"/>
      <c r="I188" s="179"/>
      <c r="J188" s="169"/>
    </row>
    <row r="189" spans="1:10" ht="12.75">
      <c r="A189" s="176"/>
      <c r="B189" s="176"/>
      <c r="C189" s="176"/>
      <c r="D189" s="177"/>
      <c r="E189" s="176"/>
      <c r="F189" s="176"/>
      <c r="G189" s="176"/>
      <c r="H189" s="178"/>
      <c r="I189" s="179"/>
      <c r="J189" s="169"/>
    </row>
    <row r="190" spans="1:10" ht="12.75">
      <c r="A190" s="176"/>
      <c r="B190" s="176"/>
      <c r="C190" s="176"/>
      <c r="D190" s="177"/>
      <c r="E190" s="176"/>
      <c r="F190" s="176"/>
      <c r="G190" s="176"/>
      <c r="H190" s="178"/>
      <c r="I190" s="179"/>
      <c r="J190" s="169"/>
    </row>
    <row r="191" spans="1:10" ht="12.75">
      <c r="A191" s="176"/>
      <c r="B191" s="176"/>
      <c r="C191" s="176"/>
      <c r="D191" s="177"/>
      <c r="E191" s="176"/>
      <c r="F191" s="176"/>
      <c r="G191" s="176"/>
      <c r="H191" s="178"/>
      <c r="I191" s="179"/>
      <c r="J191" s="169"/>
    </row>
    <row r="192" spans="1:10" ht="12.75">
      <c r="A192" s="176"/>
      <c r="B192" s="176"/>
      <c r="C192" s="176"/>
      <c r="D192" s="177"/>
      <c r="E192" s="176"/>
      <c r="F192" s="176"/>
      <c r="G192" s="176"/>
      <c r="H192" s="178"/>
      <c r="I192" s="179"/>
      <c r="J192" s="169"/>
    </row>
    <row r="193" spans="1:10" ht="12.75">
      <c r="A193" s="176"/>
      <c r="B193" s="176"/>
      <c r="C193" s="176"/>
      <c r="D193" s="177"/>
      <c r="E193" s="176"/>
      <c r="F193" s="176"/>
      <c r="G193" s="176"/>
      <c r="H193" s="178"/>
      <c r="I193" s="179"/>
      <c r="J193" s="169"/>
    </row>
    <row r="194" spans="1:10" ht="12.75">
      <c r="A194" s="176"/>
      <c r="B194" s="176"/>
      <c r="C194" s="176"/>
      <c r="D194" s="177"/>
      <c r="E194" s="176"/>
      <c r="F194" s="176"/>
      <c r="G194" s="176"/>
      <c r="H194" s="178"/>
      <c r="I194" s="179"/>
      <c r="J194" s="169"/>
    </row>
    <row r="195" spans="1:10" ht="12.75">
      <c r="A195" s="176"/>
      <c r="B195" s="176"/>
      <c r="C195" s="176"/>
      <c r="D195" s="177"/>
      <c r="E195" s="176"/>
      <c r="F195" s="176"/>
      <c r="G195" s="176"/>
      <c r="H195" s="178"/>
      <c r="I195" s="179"/>
      <c r="J195" s="169"/>
    </row>
    <row r="196" spans="1:10" ht="12.75">
      <c r="A196" s="176"/>
      <c r="B196" s="176"/>
      <c r="C196" s="176"/>
      <c r="D196" s="177"/>
      <c r="E196" s="176"/>
      <c r="F196" s="176"/>
      <c r="G196" s="176"/>
      <c r="H196" s="178"/>
      <c r="I196" s="179"/>
      <c r="J196" s="169"/>
    </row>
    <row r="197" spans="1:10" ht="12.75">
      <c r="A197" s="176"/>
      <c r="B197" s="176"/>
      <c r="C197" s="176"/>
      <c r="D197" s="177"/>
      <c r="E197" s="176"/>
      <c r="F197" s="176"/>
      <c r="G197" s="176"/>
      <c r="H197" s="178"/>
      <c r="I197" s="179"/>
      <c r="J197" s="169"/>
    </row>
    <row r="198" spans="1:10" ht="12.75">
      <c r="A198" s="176"/>
      <c r="B198" s="176"/>
      <c r="C198" s="176"/>
      <c r="D198" s="177"/>
      <c r="E198" s="176"/>
      <c r="F198" s="176"/>
      <c r="G198" s="176"/>
      <c r="H198" s="178"/>
      <c r="I198" s="179"/>
      <c r="J198" s="169"/>
    </row>
    <row r="199" spans="1:10" ht="12.75">
      <c r="A199" s="176"/>
      <c r="B199" s="176"/>
      <c r="C199" s="176"/>
      <c r="D199" s="177"/>
      <c r="E199" s="176"/>
      <c r="F199" s="176"/>
      <c r="G199" s="176"/>
      <c r="H199" s="178"/>
      <c r="I199" s="179"/>
      <c r="J199" s="169"/>
    </row>
    <row r="200" spans="1:10" ht="12.75">
      <c r="A200" s="176"/>
      <c r="B200" s="176"/>
      <c r="C200" s="176"/>
      <c r="D200" s="177"/>
      <c r="E200" s="176"/>
      <c r="F200" s="176"/>
      <c r="G200" s="176"/>
      <c r="H200" s="178"/>
      <c r="I200" s="179"/>
      <c r="J200" s="169"/>
    </row>
    <row r="201" spans="1:10" ht="12.75">
      <c r="A201" s="176"/>
      <c r="B201" s="176"/>
      <c r="C201" s="176"/>
      <c r="D201" s="177"/>
      <c r="E201" s="176"/>
      <c r="F201" s="176"/>
      <c r="G201" s="176"/>
      <c r="H201" s="178"/>
      <c r="I201" s="179"/>
      <c r="J201" s="169"/>
    </row>
    <row r="202" spans="1:10" ht="12.75">
      <c r="A202" s="176"/>
      <c r="B202" s="176"/>
      <c r="C202" s="176"/>
      <c r="D202" s="177"/>
      <c r="E202" s="176"/>
      <c r="F202" s="176"/>
      <c r="G202" s="176"/>
      <c r="H202" s="178"/>
      <c r="I202" s="179"/>
      <c r="J202" s="169"/>
    </row>
    <row r="203" spans="1:10" ht="12.75">
      <c r="A203" s="176"/>
      <c r="B203" s="176"/>
      <c r="C203" s="176"/>
      <c r="D203" s="177"/>
      <c r="E203" s="176"/>
      <c r="F203" s="176"/>
      <c r="G203" s="176"/>
      <c r="H203" s="178"/>
      <c r="I203" s="179"/>
      <c r="J203" s="169"/>
    </row>
    <row r="204" spans="1:10" ht="12.75">
      <c r="A204" s="176"/>
      <c r="B204" s="176"/>
      <c r="C204" s="176"/>
      <c r="D204" s="177"/>
      <c r="E204" s="176"/>
      <c r="F204" s="176"/>
      <c r="G204" s="176"/>
      <c r="H204" s="178"/>
      <c r="I204" s="179"/>
      <c r="J204" s="169"/>
    </row>
    <row r="205" spans="1:10" ht="12.75">
      <c r="A205" s="176"/>
      <c r="B205" s="176"/>
      <c r="C205" s="176"/>
      <c r="D205" s="177"/>
      <c r="E205" s="176"/>
      <c r="F205" s="176"/>
      <c r="G205" s="176"/>
      <c r="H205" s="178"/>
      <c r="I205" s="179"/>
      <c r="J205" s="169"/>
    </row>
    <row r="206" spans="1:10" ht="12.75">
      <c r="A206" s="176"/>
      <c r="B206" s="176"/>
      <c r="C206" s="176"/>
      <c r="D206" s="177"/>
      <c r="E206" s="176"/>
      <c r="F206" s="176"/>
      <c r="G206" s="176"/>
      <c r="H206" s="178"/>
      <c r="I206" s="179"/>
      <c r="J206" s="169"/>
    </row>
    <row r="207" spans="1:10" ht="12.75">
      <c r="A207" s="176"/>
      <c r="B207" s="176"/>
      <c r="C207" s="176"/>
      <c r="D207" s="177"/>
      <c r="E207" s="176"/>
      <c r="F207" s="176"/>
      <c r="G207" s="176"/>
      <c r="H207" s="178"/>
      <c r="I207" s="179"/>
      <c r="J207" s="169"/>
    </row>
    <row r="208" spans="1:10" ht="12.75">
      <c r="A208" s="176"/>
      <c r="B208" s="176"/>
      <c r="C208" s="176"/>
      <c r="D208" s="177"/>
      <c r="E208" s="176"/>
      <c r="F208" s="176"/>
      <c r="G208" s="176"/>
      <c r="H208" s="178"/>
      <c r="I208" s="179"/>
      <c r="J208" s="169"/>
    </row>
    <row r="209" spans="1:10" ht="12.75">
      <c r="A209" s="176"/>
      <c r="B209" s="176"/>
      <c r="C209" s="176"/>
      <c r="D209" s="177"/>
      <c r="E209" s="176"/>
      <c r="F209" s="176"/>
      <c r="G209" s="176"/>
      <c r="H209" s="178"/>
      <c r="I209" s="179"/>
      <c r="J209" s="169"/>
    </row>
    <row r="210" spans="1:10" ht="12.75">
      <c r="A210" s="176"/>
      <c r="B210" s="176"/>
      <c r="C210" s="176"/>
      <c r="D210" s="177"/>
      <c r="E210" s="176"/>
      <c r="F210" s="176"/>
      <c r="G210" s="176"/>
      <c r="H210" s="178"/>
      <c r="I210" s="179"/>
      <c r="J210" s="169"/>
    </row>
    <row r="211" spans="1:10" ht="12.75">
      <c r="A211" s="176"/>
      <c r="B211" s="176"/>
      <c r="C211" s="176"/>
      <c r="D211" s="177"/>
      <c r="E211" s="176"/>
      <c r="F211" s="176"/>
      <c r="G211" s="176"/>
      <c r="H211" s="178"/>
      <c r="I211" s="179"/>
      <c r="J211" s="169"/>
    </row>
    <row r="212" spans="1:10" ht="12.75">
      <c r="A212" s="176"/>
      <c r="B212" s="176"/>
      <c r="C212" s="176"/>
      <c r="D212" s="177"/>
      <c r="E212" s="176"/>
      <c r="F212" s="176"/>
      <c r="G212" s="176"/>
      <c r="H212" s="178"/>
      <c r="I212" s="179"/>
      <c r="J212" s="169"/>
    </row>
    <row r="213" spans="1:10" ht="12.75">
      <c r="A213" s="176"/>
      <c r="B213" s="176"/>
      <c r="C213" s="176"/>
      <c r="D213" s="177"/>
      <c r="E213" s="176"/>
      <c r="F213" s="176"/>
      <c r="G213" s="176"/>
      <c r="H213" s="178"/>
      <c r="I213" s="179"/>
      <c r="J213" s="169"/>
    </row>
    <row r="214" spans="1:10" ht="12.75">
      <c r="A214" s="176"/>
      <c r="B214" s="176"/>
      <c r="C214" s="176"/>
      <c r="D214" s="177"/>
      <c r="E214" s="176"/>
      <c r="F214" s="176"/>
      <c r="G214" s="176"/>
      <c r="H214" s="178"/>
      <c r="I214" s="179"/>
      <c r="J214" s="169"/>
    </row>
    <row r="215" spans="1:10" ht="12.75">
      <c r="A215" s="176"/>
      <c r="B215" s="176"/>
      <c r="C215" s="176"/>
      <c r="D215" s="177"/>
      <c r="E215" s="176"/>
      <c r="F215" s="176"/>
      <c r="G215" s="176"/>
      <c r="H215" s="178"/>
      <c r="I215" s="179"/>
      <c r="J215" s="169"/>
    </row>
    <row r="216" spans="1:10" ht="12.75">
      <c r="A216" s="176"/>
      <c r="B216" s="176"/>
      <c r="C216" s="176"/>
      <c r="D216" s="177"/>
      <c r="E216" s="176"/>
      <c r="F216" s="176"/>
      <c r="G216" s="176"/>
      <c r="H216" s="178"/>
      <c r="I216" s="179"/>
      <c r="J216" s="169"/>
    </row>
    <row r="217" spans="1:10" ht="12.75">
      <c r="A217" s="176"/>
      <c r="B217" s="176"/>
      <c r="C217" s="176"/>
      <c r="D217" s="177"/>
      <c r="E217" s="176"/>
      <c r="F217" s="176"/>
      <c r="G217" s="176"/>
      <c r="H217" s="178"/>
      <c r="I217" s="179"/>
      <c r="J217" s="169"/>
    </row>
    <row r="218" spans="1:10" ht="12.75">
      <c r="A218" s="176"/>
      <c r="B218" s="176"/>
      <c r="C218" s="176"/>
      <c r="D218" s="177"/>
      <c r="E218" s="176"/>
      <c r="F218" s="176"/>
      <c r="G218" s="176"/>
      <c r="H218" s="178"/>
      <c r="I218" s="179"/>
      <c r="J218" s="169"/>
    </row>
    <row r="219" spans="1:10" ht="12.75">
      <c r="A219" s="176"/>
      <c r="B219" s="176"/>
      <c r="C219" s="176"/>
      <c r="D219" s="177"/>
      <c r="E219" s="176"/>
      <c r="F219" s="176"/>
      <c r="G219" s="176"/>
      <c r="H219" s="178"/>
      <c r="I219" s="179"/>
      <c r="J219" s="169"/>
    </row>
    <row r="220" spans="1:10" ht="12.75">
      <c r="A220" s="176"/>
      <c r="B220" s="176"/>
      <c r="C220" s="176"/>
      <c r="D220" s="177"/>
      <c r="E220" s="176"/>
      <c r="F220" s="176"/>
      <c r="G220" s="176"/>
      <c r="H220" s="178"/>
      <c r="I220" s="179"/>
      <c r="J220" s="169"/>
    </row>
    <row r="221" spans="1:10" ht="12.75">
      <c r="A221" s="176"/>
      <c r="B221" s="176"/>
      <c r="C221" s="176"/>
      <c r="D221" s="177"/>
      <c r="E221" s="176"/>
      <c r="F221" s="176"/>
      <c r="G221" s="176"/>
      <c r="H221" s="178"/>
      <c r="I221" s="179"/>
      <c r="J221" s="169"/>
    </row>
    <row r="222" spans="1:10" ht="12.75">
      <c r="A222" s="176"/>
      <c r="B222" s="176"/>
      <c r="C222" s="176"/>
      <c r="D222" s="177"/>
      <c r="E222" s="176"/>
      <c r="F222" s="176"/>
      <c r="G222" s="176"/>
      <c r="H222" s="178"/>
      <c r="I222" s="179"/>
      <c r="J222" s="169"/>
    </row>
    <row r="223" spans="1:10" ht="12.75">
      <c r="A223" s="176"/>
      <c r="B223" s="176"/>
      <c r="C223" s="176"/>
      <c r="D223" s="177"/>
      <c r="E223" s="176"/>
      <c r="F223" s="176"/>
      <c r="G223" s="176"/>
      <c r="H223" s="178"/>
      <c r="I223" s="179"/>
      <c r="J223" s="169"/>
    </row>
    <row r="224" spans="1:10" ht="12.75">
      <c r="A224" s="176"/>
      <c r="B224" s="176"/>
      <c r="C224" s="176"/>
      <c r="D224" s="177"/>
      <c r="E224" s="176"/>
      <c r="F224" s="176"/>
      <c r="G224" s="176"/>
      <c r="H224" s="178"/>
      <c r="I224" s="179"/>
      <c r="J224" s="169"/>
    </row>
    <row r="225" spans="1:10" ht="12.75">
      <c r="A225" s="176"/>
      <c r="B225" s="176"/>
      <c r="C225" s="176"/>
      <c r="D225" s="177"/>
      <c r="E225" s="176"/>
      <c r="F225" s="176"/>
      <c r="G225" s="176"/>
      <c r="H225" s="178"/>
      <c r="I225" s="179"/>
      <c r="J225" s="169"/>
    </row>
    <row r="226" spans="1:10" ht="12.75">
      <c r="A226" s="176"/>
      <c r="B226" s="176"/>
      <c r="C226" s="176"/>
      <c r="D226" s="177"/>
      <c r="E226" s="176"/>
      <c r="F226" s="176"/>
      <c r="G226" s="176"/>
      <c r="H226" s="178"/>
      <c r="I226" s="179"/>
      <c r="J226" s="169"/>
    </row>
    <row r="227" spans="1:10" ht="12.75">
      <c r="A227" s="176"/>
      <c r="B227" s="176"/>
      <c r="C227" s="176"/>
      <c r="D227" s="177"/>
      <c r="E227" s="176"/>
      <c r="F227" s="176"/>
      <c r="G227" s="176"/>
      <c r="H227" s="178"/>
      <c r="I227" s="179"/>
      <c r="J227" s="169"/>
    </row>
    <row r="228" spans="1:10" ht="12.75">
      <c r="A228" s="176"/>
      <c r="B228" s="176"/>
      <c r="C228" s="176"/>
      <c r="D228" s="177"/>
      <c r="E228" s="176"/>
      <c r="F228" s="176"/>
      <c r="G228" s="176"/>
      <c r="H228" s="178"/>
      <c r="I228" s="179"/>
      <c r="J228" s="169"/>
    </row>
    <row r="229" spans="1:10" ht="12.75">
      <c r="A229" s="176"/>
      <c r="B229" s="176"/>
      <c r="C229" s="176"/>
      <c r="D229" s="177"/>
      <c r="E229" s="176"/>
      <c r="F229" s="176"/>
      <c r="G229" s="176"/>
      <c r="H229" s="178"/>
      <c r="I229" s="179"/>
      <c r="J229" s="169"/>
    </row>
    <row r="230" spans="1:10" ht="12.75">
      <c r="A230" s="176"/>
      <c r="B230" s="176"/>
      <c r="C230" s="176"/>
      <c r="D230" s="177"/>
      <c r="E230" s="176"/>
      <c r="F230" s="176"/>
      <c r="G230" s="176"/>
      <c r="H230" s="178"/>
      <c r="I230" s="179"/>
      <c r="J230" s="169"/>
    </row>
    <row r="231" spans="1:10" ht="12.75">
      <c r="A231" s="176"/>
      <c r="B231" s="176"/>
      <c r="C231" s="176"/>
      <c r="D231" s="177"/>
      <c r="E231" s="176"/>
      <c r="F231" s="176"/>
      <c r="G231" s="176"/>
      <c r="H231" s="178"/>
      <c r="I231" s="179"/>
      <c r="J231" s="169"/>
    </row>
    <row r="232" spans="1:10" ht="12.75">
      <c r="A232" s="176"/>
      <c r="B232" s="176"/>
      <c r="C232" s="176"/>
      <c r="D232" s="177"/>
      <c r="E232" s="176"/>
      <c r="F232" s="176"/>
      <c r="G232" s="176"/>
      <c r="H232" s="178"/>
      <c r="I232" s="179"/>
      <c r="J232" s="169"/>
    </row>
    <row r="233" spans="1:10" ht="12.75">
      <c r="A233" s="176"/>
      <c r="B233" s="176"/>
      <c r="C233" s="176"/>
      <c r="D233" s="177"/>
      <c r="E233" s="176"/>
      <c r="F233" s="176"/>
      <c r="G233" s="176"/>
      <c r="H233" s="178"/>
      <c r="I233" s="179"/>
      <c r="J233" s="169"/>
    </row>
    <row r="234" spans="1:10" ht="12.75">
      <c r="A234" s="176"/>
      <c r="B234" s="176"/>
      <c r="C234" s="176"/>
      <c r="D234" s="177"/>
      <c r="E234" s="176"/>
      <c r="F234" s="176"/>
      <c r="G234" s="176"/>
      <c r="H234" s="178"/>
      <c r="I234" s="179"/>
      <c r="J234" s="169"/>
    </row>
  </sheetData>
  <sheetProtection sheet="1" objects="1" scenarios="1"/>
  <mergeCells count="5">
    <mergeCell ref="A100:G100"/>
    <mergeCell ref="H100:I100"/>
    <mergeCell ref="A101:G101"/>
    <mergeCell ref="H101:I101"/>
    <mergeCell ref="A105:I105"/>
  </mergeCells>
  <conditionalFormatting sqref="B107:C149 B159:B162 B164:B174 B228:D241 B248:D275 B321:D322 B324:D324 B329:D348 B360:D410 B421:D456 B459:D471 B500:D531 B535:B607 B626:B644 B646:D688 B700:D700 B702:D807 B809:D818 B820:D904 B906:D909 B916:D918 B922:D1052 B1055:D1058 B1061:D1061 B1065:D1081 B1083:D1088 B1090:D1109 B1111:D1111 B1115:D1126 B1131:D1131 B1158:D1160 B1162:D1162 B1194:D1218 B1253:D1254 B1256:D1270 B1289:D1289 B1302:D1302 B1327:D1359 B1364:C1367 B1386:D1388 B1391:D1393 B1405:D1405 B1407:D1407 B1413:D1452 B1459:D1460 B1462:D5000 C535:D598 C625:D644 D1364 G107:H149 G161:I162 G169:H169 G229:G241 G249:H275 G321:G324 G329:G348 G360:H410 G421:G456 G459:G471 G500:H531 G535:G598 G625:H644 G646:H688 G700:H700 G702:H807 G809:G904 G906:G909 G916:I918 G922:G1052 G1055:G1058 G1061 G1065:G1081 G1083:G1088 G1090:H1109 G1111 G1114:G1126 G1131 G1158:H1160 G1194:G1218 G1253 G1256:H1270 G1289:H1289 G1302 G1327:G1359 G1364 G1386:G1388 G1391:G1402 G1405 G1407 G1413:G1452 G1459:G1460 G1462:G5000 H228:H241 H321:H348 H421:H471 H474:H483 H489:H492 H496 H535:H607 H809:I909 H922:H1053 H1055:H1061 H1065:H1088 H1111:H1126 H1131:H1136 H1163 H1168:H1218 H1253:H1254 H1302:H1359 H1364:H1367 H1386:H1405 H1407:H1409 H1413:H1453 H1459:H5000 I109:I149 I360:I492 I496:I531 I535:I807 I922:I1061 I1065:I1161 I1163:I1369 I1372:I5000 D107:D163 C159 C161:C162 G159:I159 C164:D167 C169:D174 G164:H167 D168 I184:I348 I164:I181 D182 G183:I183">
    <cfRule type="expression" priority="1" dxfId="0" stopIfTrue="1">
      <formula>$A107&lt;&gt;""</formula>
    </cfRule>
  </conditionalFormatting>
  <conditionalFormatting sqref="B150:C158 G150:I158 C160 G160:I160 C163 G163:I163 C168 G168:H168 G178 G180 C182 G182:I182">
    <cfRule type="expression" priority="2" dxfId="0" stopIfTrue="1">
      <formula>$A150&lt;&gt;""</formula>
    </cfRule>
  </conditionalFormatting>
  <conditionalFormatting sqref="H1162:I1162">
    <cfRule type="expression" priority="3" dxfId="0" stopIfTrue="1">
      <formula>$A1162&lt;&gt;""</formula>
    </cfRule>
  </conditionalFormatting>
  <conditionalFormatting sqref="E228:F241 E249:F275 E321:F324 E329:F348 E360:F410 E421:F456 E459:F471 E500:F531 E535:F542 E544:F598 E625:F644 E646:F688 E700:F700 E702:F807 E809:F810 E812:F818 E820:F825 E827:F904 E906:F909 E916:F918 E922:F1052 E1055:F1058 E1061:F1061 E1065:F1081 E1083:F1088 E1090:F1109 E1111:F1111 E1115:F1126 E1131:F1131 E1158:F1160 E1194:F1218 E1253:F1254 E1256:F1270 E1289:F1289 E1302:F1302 E1327:F1359 E1364:F1364 E1386:F1388 E1391:F1392 E1405:F1405 E1407:F1407 E1413:F1452 E1459:F1460 E1462:F5000 E107:F169 E170 E172:E173 F178 F180 E182:F183">
    <cfRule type="expression" priority="4" dxfId="0" stopIfTrue="1">
      <formula>$A107&lt;&gt;""</formula>
    </cfRule>
  </conditionalFormatting>
  <conditionalFormatting sqref="A107:A322 A324 A329:A492 A496:A531 A535:A807 A821:A904 A906:A909 A916:A918 A922:A1058 A1061 A1065:A1088 A1090:A1111 A1114:A1141 A1144:A1169 A1172:A1290 A1293:A1306 A1309:A1361 A1364:A1369 A1372:A1388 A1391:A1407 A1410:A5000">
    <cfRule type="expression" priority="5" dxfId="0" stopIfTrue="1">
      <formula>$A107&lt;&gt;""</formula>
    </cfRule>
  </conditionalFormatting>
  <conditionalFormatting sqref="G228">
    <cfRule type="expression" priority="6" dxfId="0" stopIfTrue="1">
      <formula>$A228&lt;&gt;""</formula>
    </cfRule>
  </conditionalFormatting>
  <conditionalFormatting sqref="E1162:G1162">
    <cfRule type="expression" priority="7" dxfId="0" stopIfTrue="1">
      <formula>$A1162&lt;&gt;""</formula>
    </cfRule>
  </conditionalFormatting>
  <conditionalFormatting sqref="D1133:D1136">
    <cfRule type="expression" priority="8" dxfId="0" stopIfTrue="1">
      <formula>$A1133&lt;&gt;""</formula>
    </cfRule>
  </conditionalFormatting>
  <conditionalFormatting sqref="G1133:G1136">
    <cfRule type="expression" priority="9" dxfId="0" stopIfTrue="1">
      <formula>$A1133&lt;&gt;""</formula>
    </cfRule>
  </conditionalFormatting>
  <conditionalFormatting sqref="E1133:F1136">
    <cfRule type="expression" priority="10" dxfId="0" stopIfTrue="1">
      <formula>$A1133&lt;&gt;""</formula>
    </cfRule>
  </conditionalFormatting>
  <conditionalFormatting sqref="B1133:C1136">
    <cfRule type="expression" priority="11" dxfId="0" stopIfTrue="1">
      <formula>$A1133&lt;&gt;""</formula>
    </cfRule>
  </conditionalFormatting>
  <conditionalFormatting sqref="D1303:D1306 D1309:D1314 D1316:D1326">
    <cfRule type="expression" priority="12" dxfId="0" stopIfTrue="1">
      <formula>$A1303&lt;&gt;""</formula>
    </cfRule>
  </conditionalFormatting>
  <conditionalFormatting sqref="G1303:G1306 G1309:G1314 G1316:G1326">
    <cfRule type="expression" priority="13" dxfId="0" stopIfTrue="1">
      <formula>$A1303&lt;&gt;""</formula>
    </cfRule>
  </conditionalFormatting>
  <conditionalFormatting sqref="E1303:F1306 E1309:F1314 E1316:F1326">
    <cfRule type="expression" priority="14" dxfId="0" stopIfTrue="1">
      <formula>$A1303&lt;&gt;""</formula>
    </cfRule>
  </conditionalFormatting>
  <conditionalFormatting sqref="B1303:C1306 B1309:C1314 B1316:C1326">
    <cfRule type="expression" priority="15" dxfId="0" stopIfTrue="1">
      <formula>$A1303&lt;&gt;""</formula>
    </cfRule>
  </conditionalFormatting>
  <conditionalFormatting sqref="D1163">
    <cfRule type="expression" priority="16" dxfId="0" stopIfTrue="1">
      <formula>$A1163&lt;&gt;""</formula>
    </cfRule>
  </conditionalFormatting>
  <conditionalFormatting sqref="E1163:G1163">
    <cfRule type="expression" priority="17" dxfId="0" stopIfTrue="1">
      <formula>$A1163&lt;&gt;""</formula>
    </cfRule>
  </conditionalFormatting>
  <conditionalFormatting sqref="B1163:C1163">
    <cfRule type="expression" priority="18" dxfId="0" stopIfTrue="1">
      <formula>$A1163&lt;&gt;""</formula>
    </cfRule>
  </conditionalFormatting>
  <conditionalFormatting sqref="B411:H420">
    <cfRule type="expression" priority="19" dxfId="0" stopIfTrue="1">
      <formula>$A411&lt;&gt;""</formula>
    </cfRule>
  </conditionalFormatting>
  <conditionalFormatting sqref="B242:D247 E242:H242">
    <cfRule type="expression" priority="20" dxfId="0" stopIfTrue="1">
      <formula>$A242&lt;&gt;""</formula>
    </cfRule>
  </conditionalFormatting>
  <conditionalFormatting sqref="E1365:F1367">
    <cfRule type="expression" priority="21" dxfId="0" stopIfTrue="1">
      <formula>$A1365&lt;&gt;""</formula>
    </cfRule>
  </conditionalFormatting>
  <conditionalFormatting sqref="D1365:D1367">
    <cfRule type="expression" priority="22" dxfId="0" stopIfTrue="1">
      <formula>$A1365&lt;&gt;""</formula>
    </cfRule>
  </conditionalFormatting>
  <conditionalFormatting sqref="G1365:G1367">
    <cfRule type="expression" priority="23" dxfId="0" stopIfTrue="1">
      <formula>$A1365&lt;&gt;""</formula>
    </cfRule>
  </conditionalFormatting>
  <conditionalFormatting sqref="B645:H645">
    <cfRule type="expression" priority="24" dxfId="0" stopIfTrue="1">
      <formula>$A645&lt;&gt;""</formula>
    </cfRule>
  </conditionalFormatting>
  <conditionalFormatting sqref="H1454:H1458">
    <cfRule type="expression" priority="25" dxfId="0" stopIfTrue="1">
      <formula>$A1454&lt;&gt;""</formula>
    </cfRule>
  </conditionalFormatting>
  <conditionalFormatting sqref="D1454:D1458">
    <cfRule type="expression" priority="26" dxfId="0" stopIfTrue="1">
      <formula>$A1454&lt;&gt;""</formula>
    </cfRule>
  </conditionalFormatting>
  <conditionalFormatting sqref="G1454:G1458">
    <cfRule type="expression" priority="27" dxfId="0" stopIfTrue="1">
      <formula>$A1454&lt;&gt;""</formula>
    </cfRule>
  </conditionalFormatting>
  <conditionalFormatting sqref="E1454:F1458">
    <cfRule type="expression" priority="28" dxfId="0" stopIfTrue="1">
      <formula>$A1454&lt;&gt;""</formula>
    </cfRule>
  </conditionalFormatting>
  <conditionalFormatting sqref="B1454:C1458">
    <cfRule type="expression" priority="29" dxfId="0" stopIfTrue="1">
      <formula>$A1454&lt;&gt;""</formula>
    </cfRule>
  </conditionalFormatting>
  <conditionalFormatting sqref="G170:G172 H170:H174 F170:F174 E171 E174">
    <cfRule type="expression" priority="30" dxfId="0" stopIfTrue="1">
      <formula>$A170&lt;&gt;""</formula>
    </cfRule>
  </conditionalFormatting>
  <conditionalFormatting sqref="G243:H246">
    <cfRule type="expression" priority="31" dxfId="0" stopIfTrue="1">
      <formula>$A243&lt;&gt;""</formula>
    </cfRule>
  </conditionalFormatting>
  <conditionalFormatting sqref="E243:F246">
    <cfRule type="expression" priority="32" dxfId="0" stopIfTrue="1">
      <formula>$A243&lt;&gt;""</formula>
    </cfRule>
  </conditionalFormatting>
  <conditionalFormatting sqref="G173:G174">
    <cfRule type="expression" priority="33" dxfId="0" stopIfTrue="1">
      <formula>$A173&lt;&gt;""</formula>
    </cfRule>
  </conditionalFormatting>
  <conditionalFormatting sqref="B183:D227 E184:G189 B175:H177 B178:E179 B180:B227 H184:H227 F179:G179 C180:E181 E181:G181 H178:H181">
    <cfRule type="expression" priority="34" dxfId="0" stopIfTrue="1">
      <formula>$A175&lt;&gt;""</formula>
    </cfRule>
  </conditionalFormatting>
  <conditionalFormatting sqref="H1139:H1140">
    <cfRule type="expression" priority="35" dxfId="0" stopIfTrue="1">
      <formula>$A1139&lt;&gt;""</formula>
    </cfRule>
  </conditionalFormatting>
  <conditionalFormatting sqref="B1168:G1168">
    <cfRule type="expression" priority="36" dxfId="0" stopIfTrue="1">
      <formula>$A1168&lt;&gt;""</formula>
    </cfRule>
  </conditionalFormatting>
  <conditionalFormatting sqref="D1139:D1140">
    <cfRule type="expression" priority="37" dxfId="0" stopIfTrue="1">
      <formula>$A1139&lt;&gt;""</formula>
    </cfRule>
  </conditionalFormatting>
  <conditionalFormatting sqref="B1139:C1140">
    <cfRule type="expression" priority="38" dxfId="0" stopIfTrue="1">
      <formula>$A1139&lt;&gt;""</formula>
    </cfRule>
  </conditionalFormatting>
  <conditionalFormatting sqref="G1139:G1140">
    <cfRule type="expression" priority="39" dxfId="0" stopIfTrue="1">
      <formula>$A1139&lt;&gt;""</formula>
    </cfRule>
  </conditionalFormatting>
  <conditionalFormatting sqref="E1139:F1140">
    <cfRule type="expression" priority="40" dxfId="0" stopIfTrue="1">
      <formula>$A1139&lt;&gt;""</formula>
    </cfRule>
  </conditionalFormatting>
  <conditionalFormatting sqref="H1372:H1376">
    <cfRule type="expression" priority="41" dxfId="0" stopIfTrue="1">
      <formula>$A1372&lt;&gt;""</formula>
    </cfRule>
  </conditionalFormatting>
  <conditionalFormatting sqref="D1141 D1144 H1141:H1148">
    <cfRule type="expression" priority="42" dxfId="0" stopIfTrue="1">
      <formula>$A1141&lt;&gt;""</formula>
    </cfRule>
  </conditionalFormatting>
  <conditionalFormatting sqref="G1372:G1376">
    <cfRule type="expression" priority="43" dxfId="0" stopIfTrue="1">
      <formula>$A1372&lt;&gt;""</formula>
    </cfRule>
  </conditionalFormatting>
  <conditionalFormatting sqref="G1141 G1144">
    <cfRule type="expression" priority="44" dxfId="0" stopIfTrue="1">
      <formula>$A1141&lt;&gt;""</formula>
    </cfRule>
  </conditionalFormatting>
  <conditionalFormatting sqref="E1141:F1141 E1144:F1144">
    <cfRule type="expression" priority="45" dxfId="0" stopIfTrue="1">
      <formula>$A1141&lt;&gt;""</formula>
    </cfRule>
  </conditionalFormatting>
  <conditionalFormatting sqref="B1141:C1141 B1144:C1144">
    <cfRule type="expression" priority="46" dxfId="0" stopIfTrue="1">
      <formula>$A1141&lt;&gt;""</formula>
    </cfRule>
  </conditionalFormatting>
  <conditionalFormatting sqref="E1372:F1376">
    <cfRule type="expression" priority="47" dxfId="0" stopIfTrue="1">
      <formula>$A1372&lt;&gt;""</formula>
    </cfRule>
  </conditionalFormatting>
  <conditionalFormatting sqref="B1053:G1053">
    <cfRule type="expression" priority="48" dxfId="0" stopIfTrue="1">
      <formula>$A1053&lt;&gt;""</formula>
    </cfRule>
  </conditionalFormatting>
  <conditionalFormatting sqref="B1169:G1169 B1172:G1176">
    <cfRule type="expression" priority="49" dxfId="0" stopIfTrue="1">
      <formula>$A1169&lt;&gt;""</formula>
    </cfRule>
  </conditionalFormatting>
  <conditionalFormatting sqref="E476:F477 G475:G477">
    <cfRule type="expression" priority="50" dxfId="0" stopIfTrue="1">
      <formula>$A475&lt;&gt;""</formula>
    </cfRule>
  </conditionalFormatting>
  <conditionalFormatting sqref="D475:D477">
    <cfRule type="expression" priority="51" dxfId="0" stopIfTrue="1">
      <formula>$A475&lt;&gt;""</formula>
    </cfRule>
  </conditionalFormatting>
  <conditionalFormatting sqref="B475:C477">
    <cfRule type="expression" priority="52" dxfId="0" stopIfTrue="1">
      <formula>$A475&lt;&gt;""</formula>
    </cfRule>
  </conditionalFormatting>
  <conditionalFormatting sqref="D1453">
    <cfRule type="expression" priority="53" dxfId="0" stopIfTrue="1">
      <formula>$A1453&lt;&gt;""</formula>
    </cfRule>
  </conditionalFormatting>
  <conditionalFormatting sqref="G1453">
    <cfRule type="expression" priority="54" dxfId="0" stopIfTrue="1">
      <formula>$A1453&lt;&gt;""</formula>
    </cfRule>
  </conditionalFormatting>
  <conditionalFormatting sqref="E1453:F1453">
    <cfRule type="expression" priority="55" dxfId="0" stopIfTrue="1">
      <formula>$A1453&lt;&gt;""</formula>
    </cfRule>
  </conditionalFormatting>
  <conditionalFormatting sqref="B1453:C1453">
    <cfRule type="expression" priority="56" dxfId="0" stopIfTrue="1">
      <formula>$A1453&lt;&gt;""</formula>
    </cfRule>
  </conditionalFormatting>
  <conditionalFormatting sqref="B457:G458">
    <cfRule type="expression" priority="57" dxfId="0" stopIfTrue="1">
      <formula>$A457&lt;&gt;""</formula>
    </cfRule>
  </conditionalFormatting>
  <conditionalFormatting sqref="D1165 D1167">
    <cfRule type="expression" priority="58" dxfId="0" stopIfTrue="1">
      <formula>$A1165&lt;&gt;""</formula>
    </cfRule>
  </conditionalFormatting>
  <conditionalFormatting sqref="B1165:C1165 B1167:C1167 E1165:H1165 E1167:H1167">
    <cfRule type="expression" priority="59" dxfId="0" stopIfTrue="1">
      <formula>$A1165&lt;&gt;""</formula>
    </cfRule>
  </conditionalFormatting>
  <conditionalFormatting sqref="B1082:G1082">
    <cfRule type="expression" priority="60" dxfId="0" stopIfTrue="1">
      <formula>$A1082&lt;&gt;""</formula>
    </cfRule>
  </conditionalFormatting>
  <conditionalFormatting sqref="H1054">
    <cfRule type="expression" priority="61" dxfId="0" stopIfTrue="1">
      <formula>$A1054&lt;&gt;""</formula>
    </cfRule>
  </conditionalFormatting>
  <conditionalFormatting sqref="B1054:G1054">
    <cfRule type="expression" priority="62" dxfId="0" stopIfTrue="1">
      <formula>$A1054&lt;&gt;""</formula>
    </cfRule>
  </conditionalFormatting>
  <conditionalFormatting sqref="H1290:H1297 H1300:H1301">
    <cfRule type="expression" priority="63" dxfId="0" stopIfTrue="1">
      <formula>$A1290&lt;&gt;""</formula>
    </cfRule>
  </conditionalFormatting>
  <conditionalFormatting sqref="E1293:F1297 E1300:F1301">
    <cfRule type="expression" priority="64" dxfId="0" stopIfTrue="1">
      <formula>$A1293&lt;&gt;""</formula>
    </cfRule>
  </conditionalFormatting>
  <conditionalFormatting sqref="B1290:D1290">
    <cfRule type="expression" priority="65" dxfId="0" stopIfTrue="1">
      <formula>$A1290&lt;&gt;""</formula>
    </cfRule>
  </conditionalFormatting>
  <conditionalFormatting sqref="E1290:G1290 G1293:G1297 G1300:G1301">
    <cfRule type="expression" priority="66" dxfId="0" stopIfTrue="1">
      <formula>$A1290&lt;&gt;""</formula>
    </cfRule>
  </conditionalFormatting>
  <conditionalFormatting sqref="D1293:D1297 D1300:D1301">
    <cfRule type="expression" priority="67" dxfId="0" stopIfTrue="1">
      <formula>$A1293&lt;&gt;""</formula>
    </cfRule>
  </conditionalFormatting>
  <conditionalFormatting sqref="B1293:C1297 B1300:C1301">
    <cfRule type="expression" priority="68" dxfId="0" stopIfTrue="1">
      <formula>$A1293&lt;&gt;""</formula>
    </cfRule>
  </conditionalFormatting>
  <conditionalFormatting sqref="D1361 H1361:H1363">
    <cfRule type="expression" priority="69" dxfId="0" stopIfTrue="1">
      <formula>$A1361&lt;&gt;""</formula>
    </cfRule>
  </conditionalFormatting>
  <conditionalFormatting sqref="G1361">
    <cfRule type="expression" priority="70" dxfId="0" stopIfTrue="1">
      <formula>$A1361&lt;&gt;""</formula>
    </cfRule>
  </conditionalFormatting>
  <conditionalFormatting sqref="B1361:C1361">
    <cfRule type="expression" priority="71" dxfId="0" stopIfTrue="1">
      <formula>$A1361&lt;&gt;""</formula>
    </cfRule>
  </conditionalFormatting>
  <conditionalFormatting sqref="E1361:F1361">
    <cfRule type="expression" priority="72" dxfId="0" stopIfTrue="1">
      <formula>$A1361&lt;&gt;""</formula>
    </cfRule>
  </conditionalFormatting>
  <conditionalFormatting sqref="B1166:H1166">
    <cfRule type="expression" priority="73" dxfId="0" stopIfTrue="1">
      <formula>$A1166&lt;&gt;""</formula>
    </cfRule>
  </conditionalFormatting>
  <conditionalFormatting sqref="H1161">
    <cfRule type="expression" priority="74" dxfId="0" stopIfTrue="1">
      <formula>$A1161&lt;&gt;""</formula>
    </cfRule>
  </conditionalFormatting>
  <conditionalFormatting sqref="D1161">
    <cfRule type="expression" priority="75" dxfId="0" stopIfTrue="1">
      <formula>$A1161&lt;&gt;""</formula>
    </cfRule>
  </conditionalFormatting>
  <conditionalFormatting sqref="E1161:G1161">
    <cfRule type="expression" priority="76" dxfId="0" stopIfTrue="1">
      <formula>$A1161&lt;&gt;""</formula>
    </cfRule>
  </conditionalFormatting>
  <conditionalFormatting sqref="B1161:C1161">
    <cfRule type="expression" priority="77" dxfId="0" stopIfTrue="1">
      <formula>$A1161&lt;&gt;""</formula>
    </cfRule>
  </conditionalFormatting>
  <conditionalFormatting sqref="H1406">
    <cfRule type="expression" priority="78" dxfId="0" stopIfTrue="1">
      <formula>$A1406&lt;&gt;""</formula>
    </cfRule>
  </conditionalFormatting>
  <conditionalFormatting sqref="E1406:G1406">
    <cfRule type="expression" priority="79" dxfId="0" stopIfTrue="1">
      <formula>$A1406&lt;&gt;""</formula>
    </cfRule>
  </conditionalFormatting>
  <conditionalFormatting sqref="D1406">
    <cfRule type="expression" priority="80" dxfId="0" stopIfTrue="1">
      <formula>$A1406&lt;&gt;""</formula>
    </cfRule>
  </conditionalFormatting>
  <conditionalFormatting sqref="B1406:C1406">
    <cfRule type="expression" priority="81" dxfId="0" stopIfTrue="1">
      <formula>$A1406&lt;&gt;""</formula>
    </cfRule>
  </conditionalFormatting>
  <conditionalFormatting sqref="B1410:D1411 H1410:H1411">
    <cfRule type="expression" priority="82" dxfId="0" stopIfTrue="1">
      <formula>$A1410&lt;&gt;""</formula>
    </cfRule>
  </conditionalFormatting>
  <conditionalFormatting sqref="E1410:G1411">
    <cfRule type="expression" priority="83" dxfId="0" stopIfTrue="1">
      <formula>$A1410&lt;&gt;""</formula>
    </cfRule>
  </conditionalFormatting>
  <conditionalFormatting sqref="H1164">
    <cfRule type="expression" priority="84" dxfId="0" stopIfTrue="1">
      <formula>$A1164&lt;&gt;""</formula>
    </cfRule>
  </conditionalFormatting>
  <conditionalFormatting sqref="B1164:G1164">
    <cfRule type="expression" priority="85" dxfId="0" stopIfTrue="1">
      <formula>$A1164&lt;&gt;""</formula>
    </cfRule>
  </conditionalFormatting>
  <conditionalFormatting sqref="B478:G483 G489">
    <cfRule type="expression" priority="86" dxfId="0" stopIfTrue="1">
      <formula>$A478&lt;&gt;""</formula>
    </cfRule>
  </conditionalFormatting>
  <conditionalFormatting sqref="G1254">
    <cfRule type="expression" priority="87" dxfId="0" stopIfTrue="1">
      <formula>$A1254&lt;&gt;""</formula>
    </cfRule>
  </conditionalFormatting>
  <conditionalFormatting sqref="E1114:F1114">
    <cfRule type="expression" priority="88" dxfId="0" stopIfTrue="1">
      <formula>$A1114&lt;&gt;""</formula>
    </cfRule>
  </conditionalFormatting>
  <conditionalFormatting sqref="D1114">
    <cfRule type="expression" priority="89" dxfId="0" stopIfTrue="1">
      <formula>$A1114&lt;&gt;""</formula>
    </cfRule>
  </conditionalFormatting>
  <conditionalFormatting sqref="B1114:C1114">
    <cfRule type="expression" priority="90" dxfId="0" stopIfTrue="1">
      <formula>$A1114&lt;&gt;""</formula>
    </cfRule>
  </conditionalFormatting>
  <conditionalFormatting sqref="D1372:D1376">
    <cfRule type="expression" priority="91" dxfId="0" stopIfTrue="1">
      <formula>$A1372&lt;&gt;""</formula>
    </cfRule>
  </conditionalFormatting>
  <conditionalFormatting sqref="B1372:C1376">
    <cfRule type="expression" priority="92" dxfId="0" stopIfTrue="1">
      <formula>$A1372&lt;&gt;""</formula>
    </cfRule>
  </conditionalFormatting>
  <conditionalFormatting sqref="G1145:G1148">
    <cfRule type="expression" priority="93" dxfId="0" stopIfTrue="1">
      <formula>$A1145&lt;&gt;""</formula>
    </cfRule>
  </conditionalFormatting>
  <conditionalFormatting sqref="D1145:D1148">
    <cfRule type="expression" priority="94" dxfId="0" stopIfTrue="1">
      <formula>$A1145&lt;&gt;""</formula>
    </cfRule>
  </conditionalFormatting>
  <conditionalFormatting sqref="E1145:F1148">
    <cfRule type="expression" priority="95" dxfId="0" stopIfTrue="1">
      <formula>$A1145&lt;&gt;""</formula>
    </cfRule>
  </conditionalFormatting>
  <conditionalFormatting sqref="B1145:C1148">
    <cfRule type="expression" priority="96" dxfId="0" stopIfTrue="1">
      <formula>$A1145&lt;&gt;""</formula>
    </cfRule>
  </conditionalFormatting>
  <conditionalFormatting sqref="D1132">
    <cfRule type="expression" priority="97" dxfId="0" stopIfTrue="1">
      <formula>$A1132&lt;&gt;""</formula>
    </cfRule>
  </conditionalFormatting>
  <conditionalFormatting sqref="G1132">
    <cfRule type="expression" priority="98" dxfId="0" stopIfTrue="1">
      <formula>$A1132&lt;&gt;""</formula>
    </cfRule>
  </conditionalFormatting>
  <conditionalFormatting sqref="E1132:F1132">
    <cfRule type="expression" priority="99" dxfId="0" stopIfTrue="1">
      <formula>$A1132&lt;&gt;""</formula>
    </cfRule>
  </conditionalFormatting>
  <conditionalFormatting sqref="B1132:C1132">
    <cfRule type="expression" priority="100" dxfId="0" stopIfTrue="1">
      <formula>$A1132&lt;&gt;""</formula>
    </cfRule>
  </conditionalFormatting>
  <conditionalFormatting sqref="H1360">
    <cfRule type="expression" priority="101" dxfId="0" stopIfTrue="1">
      <formula>$A1360&lt;&gt;""</formula>
    </cfRule>
  </conditionalFormatting>
  <conditionalFormatting sqref="D1360">
    <cfRule type="expression" priority="102" dxfId="0" stopIfTrue="1">
      <formula>$A1360&lt;&gt;""</formula>
    </cfRule>
  </conditionalFormatting>
  <conditionalFormatting sqref="G1360">
    <cfRule type="expression" priority="103" dxfId="0" stopIfTrue="1">
      <formula>$A1360&lt;&gt;""</formula>
    </cfRule>
  </conditionalFormatting>
  <conditionalFormatting sqref="E1360:F1360">
    <cfRule type="expression" priority="104" dxfId="0" stopIfTrue="1">
      <formula>$A1360&lt;&gt;""</formula>
    </cfRule>
  </conditionalFormatting>
  <conditionalFormatting sqref="B1360:C1360">
    <cfRule type="expression" priority="105" dxfId="0" stopIfTrue="1">
      <formula>$A1360&lt;&gt;""</formula>
    </cfRule>
  </conditionalFormatting>
  <conditionalFormatting sqref="B489:D492 B496:D496 E489:F489">
    <cfRule type="expression" priority="106" dxfId="0" stopIfTrue="1">
      <formula>$A489&lt;&gt;""</formula>
    </cfRule>
  </conditionalFormatting>
  <conditionalFormatting sqref="B484:D488 H484:H488">
    <cfRule type="expression" priority="107" dxfId="0" stopIfTrue="1">
      <formula>$A484&lt;&gt;""</formula>
    </cfRule>
  </conditionalFormatting>
  <conditionalFormatting sqref="E484:F486 G484:G488">
    <cfRule type="expression" priority="108" dxfId="0" stopIfTrue="1">
      <formula>$A484&lt;&gt;""</formula>
    </cfRule>
  </conditionalFormatting>
  <conditionalFormatting sqref="D1138 H1138">
    <cfRule type="expression" priority="109" dxfId="0" stopIfTrue="1">
      <formula>$A1138&lt;&gt;""</formula>
    </cfRule>
  </conditionalFormatting>
  <conditionalFormatting sqref="G1138">
    <cfRule type="expression" priority="110" dxfId="0" stopIfTrue="1">
      <formula>$A1138&lt;&gt;""</formula>
    </cfRule>
  </conditionalFormatting>
  <conditionalFormatting sqref="E1138:F1138">
    <cfRule type="expression" priority="111" dxfId="0" stopIfTrue="1">
      <formula>$A1138&lt;&gt;""</formula>
    </cfRule>
  </conditionalFormatting>
  <conditionalFormatting sqref="B1138:C1138">
    <cfRule type="expression" priority="112" dxfId="0" stopIfTrue="1">
      <formula>$A1138&lt;&gt;""</formula>
    </cfRule>
  </conditionalFormatting>
  <conditionalFormatting sqref="D1369 H1369">
    <cfRule type="expression" priority="113" dxfId="0" stopIfTrue="1">
      <formula>$A1369&lt;&gt;""</formula>
    </cfRule>
  </conditionalFormatting>
  <conditionalFormatting sqref="G1369">
    <cfRule type="expression" priority="114" dxfId="0" stopIfTrue="1">
      <formula>$A1369&lt;&gt;""</formula>
    </cfRule>
  </conditionalFormatting>
  <conditionalFormatting sqref="E1369:F1369">
    <cfRule type="expression" priority="115" dxfId="0" stopIfTrue="1">
      <formula>$A1369&lt;&gt;""</formula>
    </cfRule>
  </conditionalFormatting>
  <conditionalFormatting sqref="B1369:C1369">
    <cfRule type="expression" priority="116" dxfId="0" stopIfTrue="1">
      <formula>$A1369&lt;&gt;""</formula>
    </cfRule>
  </conditionalFormatting>
  <conditionalFormatting sqref="H1298:H1299">
    <cfRule type="expression" priority="117" dxfId="0" stopIfTrue="1">
      <formula>$A1298&lt;&gt;""</formula>
    </cfRule>
  </conditionalFormatting>
  <conditionalFormatting sqref="D1298:D1299">
    <cfRule type="expression" priority="118" dxfId="0" stopIfTrue="1">
      <formula>$A1298&lt;&gt;""</formula>
    </cfRule>
  </conditionalFormatting>
  <conditionalFormatting sqref="G1298:G1299">
    <cfRule type="expression" priority="119" dxfId="0" stopIfTrue="1">
      <formula>$A1298&lt;&gt;""</formula>
    </cfRule>
  </conditionalFormatting>
  <conditionalFormatting sqref="E1298:F1299">
    <cfRule type="expression" priority="120" dxfId="0" stopIfTrue="1">
      <formula>$A1298&lt;&gt;""</formula>
    </cfRule>
  </conditionalFormatting>
  <conditionalFormatting sqref="B1298:C1299">
    <cfRule type="expression" priority="121" dxfId="0" stopIfTrue="1">
      <formula>$A1298&lt;&gt;""</formula>
    </cfRule>
  </conditionalFormatting>
  <conditionalFormatting sqref="H1412">
    <cfRule type="expression" priority="122" dxfId="0" stopIfTrue="1">
      <formula>$A1412&lt;&gt;""</formula>
    </cfRule>
  </conditionalFormatting>
  <conditionalFormatting sqref="D1412">
    <cfRule type="expression" priority="123" dxfId="0" stopIfTrue="1">
      <formula>$A1412&lt;&gt;""</formula>
    </cfRule>
  </conditionalFormatting>
  <conditionalFormatting sqref="G1412">
    <cfRule type="expression" priority="124" dxfId="0" stopIfTrue="1">
      <formula>$A1412&lt;&gt;""</formula>
    </cfRule>
  </conditionalFormatting>
  <conditionalFormatting sqref="E1412:F1412">
    <cfRule type="expression" priority="125" dxfId="0" stopIfTrue="1">
      <formula>$A1412&lt;&gt;""</formula>
    </cfRule>
  </conditionalFormatting>
  <conditionalFormatting sqref="B1412:C1412">
    <cfRule type="expression" priority="126" dxfId="0" stopIfTrue="1">
      <formula>$A1412&lt;&gt;""</formula>
    </cfRule>
  </conditionalFormatting>
  <conditionalFormatting sqref="B1177:G1193">
    <cfRule type="expression" priority="127" dxfId="0" stopIfTrue="1">
      <formula>$A1177&lt;&gt;""</formula>
    </cfRule>
  </conditionalFormatting>
  <conditionalFormatting sqref="B1271:G1271 H1271:H1288">
    <cfRule type="expression" priority="128" dxfId="0" stopIfTrue="1">
      <formula>$A1271&lt;&gt;""</formula>
    </cfRule>
  </conditionalFormatting>
  <conditionalFormatting sqref="E247:H247">
    <cfRule type="expression" priority="129" dxfId="0" stopIfTrue="1">
      <formula>$A247&lt;&gt;""</formula>
    </cfRule>
  </conditionalFormatting>
  <conditionalFormatting sqref="E490:G492 E496:G496">
    <cfRule type="expression" priority="130" dxfId="0" stopIfTrue="1">
      <formula>$A490&lt;&gt;""</formula>
    </cfRule>
  </conditionalFormatting>
  <conditionalFormatting sqref="B1272:D1288 E1272:F1274 G1272:G1288">
    <cfRule type="expression" priority="131" dxfId="0" stopIfTrue="1">
      <formula>$A1272&lt;&gt;""</formula>
    </cfRule>
  </conditionalFormatting>
  <conditionalFormatting sqref="B1137:H1137">
    <cfRule type="expression" priority="132" dxfId="0" stopIfTrue="1">
      <formula>$A1137&lt;&gt;""</formula>
    </cfRule>
  </conditionalFormatting>
  <conditionalFormatting sqref="B1368:H1368">
    <cfRule type="expression" priority="133" dxfId="0" stopIfTrue="1">
      <formula>$A1368&lt;&gt;""</formula>
    </cfRule>
  </conditionalFormatting>
  <conditionalFormatting sqref="H248">
    <cfRule type="expression" priority="134" dxfId="0" stopIfTrue="1">
      <formula>$A248&lt;&gt;""</formula>
    </cfRule>
  </conditionalFormatting>
  <conditionalFormatting sqref="E474:F474">
    <cfRule type="expression" priority="135" dxfId="0" stopIfTrue="1">
      <formula>$A474&lt;&gt;""</formula>
    </cfRule>
  </conditionalFormatting>
  <conditionalFormatting sqref="G474">
    <cfRule type="expression" priority="136" dxfId="0" stopIfTrue="1">
      <formula>$A474&lt;&gt;""</formula>
    </cfRule>
  </conditionalFormatting>
  <conditionalFormatting sqref="D474">
    <cfRule type="expression" priority="137" dxfId="0" stopIfTrue="1">
      <formula>$A474&lt;&gt;""</formula>
    </cfRule>
  </conditionalFormatting>
  <conditionalFormatting sqref="B474:C474">
    <cfRule type="expression" priority="138" dxfId="0" stopIfTrue="1">
      <formula>$A474&lt;&gt;""</formula>
    </cfRule>
  </conditionalFormatting>
  <conditionalFormatting sqref="H472:H473">
    <cfRule type="expression" priority="139" dxfId="0" stopIfTrue="1">
      <formula>$A472&lt;&gt;""</formula>
    </cfRule>
  </conditionalFormatting>
  <conditionalFormatting sqref="E472:G473">
    <cfRule type="expression" priority="140" dxfId="0" stopIfTrue="1">
      <formula>$A472&lt;&gt;""</formula>
    </cfRule>
  </conditionalFormatting>
  <conditionalFormatting sqref="D472:D473">
    <cfRule type="expression" priority="141" dxfId="0" stopIfTrue="1">
      <formula>$A472&lt;&gt;""</formula>
    </cfRule>
  </conditionalFormatting>
  <conditionalFormatting sqref="B472:C473">
    <cfRule type="expression" priority="142" dxfId="0" stopIfTrue="1">
      <formula>$A472&lt;&gt;""</formula>
    </cfRule>
  </conditionalFormatting>
  <conditionalFormatting sqref="E475:F475">
    <cfRule type="expression" priority="143" dxfId="0" stopIfTrue="1">
      <formula>$A475&lt;&gt;""</formula>
    </cfRule>
  </conditionalFormatting>
  <conditionalFormatting sqref="E190:F190">
    <cfRule type="expression" priority="144" dxfId="0" stopIfTrue="1">
      <formula>$A190&lt;&gt;""</formula>
    </cfRule>
  </conditionalFormatting>
  <conditionalFormatting sqref="H1110">
    <cfRule type="expression" priority="145" dxfId="0" stopIfTrue="1">
      <formula>$A1110&lt;&gt;""</formula>
    </cfRule>
  </conditionalFormatting>
  <conditionalFormatting sqref="D1110">
    <cfRule type="expression" priority="146" dxfId="0" stopIfTrue="1">
      <formula>$A1110&lt;&gt;""</formula>
    </cfRule>
  </conditionalFormatting>
  <conditionalFormatting sqref="B1110:C1110">
    <cfRule type="expression" priority="147" dxfId="0" stopIfTrue="1">
      <formula>$A1110&lt;&gt;""</formula>
    </cfRule>
  </conditionalFormatting>
  <conditionalFormatting sqref="G1110">
    <cfRule type="expression" priority="148" dxfId="0" stopIfTrue="1">
      <formula>$A1110&lt;&gt;""</formula>
    </cfRule>
  </conditionalFormatting>
  <conditionalFormatting sqref="G190">
    <cfRule type="expression" priority="149" dxfId="0" stopIfTrue="1">
      <formula>$A190&lt;&gt;""</formula>
    </cfRule>
  </conditionalFormatting>
  <conditionalFormatting sqref="E191:G194">
    <cfRule type="expression" priority="150" dxfId="0" stopIfTrue="1">
      <formula>$A191&lt;&gt;""</formula>
    </cfRule>
  </conditionalFormatting>
  <conditionalFormatting sqref="E1275:F1288">
    <cfRule type="expression" priority="151" dxfId="0" stopIfTrue="1">
      <formula>$A1275&lt;&gt;""</formula>
    </cfRule>
  </conditionalFormatting>
  <conditionalFormatting sqref="E487:F488">
    <cfRule type="expression" priority="152" dxfId="0" stopIfTrue="1">
      <formula>$A487&lt;&gt;""</formula>
    </cfRule>
  </conditionalFormatting>
  <conditionalFormatting sqref="E248:F248">
    <cfRule type="expression" priority="153" dxfId="0" stopIfTrue="1">
      <formula>$A248&lt;&gt;""</formula>
    </cfRule>
  </conditionalFormatting>
  <conditionalFormatting sqref="G248">
    <cfRule type="expression" priority="154" dxfId="0" stopIfTrue="1">
      <formula>$A248&lt;&gt;""</formula>
    </cfRule>
  </conditionalFormatting>
  <conditionalFormatting sqref="E195:G195">
    <cfRule type="expression" priority="155" dxfId="0" stopIfTrue="1">
      <formula>$A195&lt;&gt;""</formula>
    </cfRule>
  </conditionalFormatting>
  <conditionalFormatting sqref="B1255:D1255 H1255">
    <cfRule type="expression" priority="156" dxfId="0" stopIfTrue="1">
      <formula>$A1255&lt;&gt;""</formula>
    </cfRule>
  </conditionalFormatting>
  <conditionalFormatting sqref="E1255:G1255">
    <cfRule type="expression" priority="157" dxfId="0" stopIfTrue="1">
      <formula>$A1255&lt;&gt;""</formula>
    </cfRule>
  </conditionalFormatting>
  <conditionalFormatting sqref="E1393:F1402">
    <cfRule type="expression" priority="158" dxfId="0" stopIfTrue="1">
      <formula>$A1393&lt;&gt;""</formula>
    </cfRule>
  </conditionalFormatting>
  <conditionalFormatting sqref="E196:F197">
    <cfRule type="expression" priority="159" dxfId="0" stopIfTrue="1">
      <formula>$A196&lt;&gt;""</formula>
    </cfRule>
  </conditionalFormatting>
  <conditionalFormatting sqref="G196:G197">
    <cfRule type="expression" priority="160" dxfId="0" stopIfTrue="1">
      <formula>$A196&lt;&gt;""</formula>
    </cfRule>
  </conditionalFormatting>
  <conditionalFormatting sqref="E198:F204 G198:G199">
    <cfRule type="expression" priority="161" dxfId="0" stopIfTrue="1">
      <formula>$A198&lt;&gt;""</formula>
    </cfRule>
  </conditionalFormatting>
  <conditionalFormatting sqref="G200">
    <cfRule type="expression" priority="162" dxfId="0" stopIfTrue="1">
      <formula>$A200&lt;&gt;""</formula>
    </cfRule>
  </conditionalFormatting>
  <conditionalFormatting sqref="B1394:D1404">
    <cfRule type="expression" priority="163" dxfId="0" stopIfTrue="1">
      <formula>$A1394&lt;&gt;""</formula>
    </cfRule>
  </conditionalFormatting>
  <conditionalFormatting sqref="G201:G205">
    <cfRule type="expression" priority="164" dxfId="0" stopIfTrue="1">
      <formula>$A201&lt;&gt;""</formula>
    </cfRule>
  </conditionalFormatting>
  <conditionalFormatting sqref="B625">
    <cfRule type="expression" priority="165" dxfId="0" stopIfTrue="1">
      <formula>$A625&lt;&gt;""</formula>
    </cfRule>
  </conditionalFormatting>
  <conditionalFormatting sqref="B276:H276">
    <cfRule type="expression" priority="166" dxfId="0" stopIfTrue="1">
      <formula>$A276&lt;&gt;""</formula>
    </cfRule>
  </conditionalFormatting>
  <conditionalFormatting sqref="B277:D277 G277:H277">
    <cfRule type="expression" priority="167" dxfId="0" stopIfTrue="1">
      <formula>$A277&lt;&gt;""</formula>
    </cfRule>
  </conditionalFormatting>
  <conditionalFormatting sqref="B278:D290 E278:G280 H278:H283">
    <cfRule type="expression" priority="168" dxfId="0" stopIfTrue="1">
      <formula>$A278&lt;&gt;""</formula>
    </cfRule>
  </conditionalFormatting>
  <conditionalFormatting sqref="E281:G283">
    <cfRule type="expression" priority="169" dxfId="0" stopIfTrue="1">
      <formula>$A281&lt;&gt;""</formula>
    </cfRule>
  </conditionalFormatting>
  <conditionalFormatting sqref="E205:F205">
    <cfRule type="expression" priority="170" dxfId="0" stopIfTrue="1">
      <formula>$A205&lt;&gt;""</formula>
    </cfRule>
  </conditionalFormatting>
  <conditionalFormatting sqref="G206:G209">
    <cfRule type="expression" priority="171" dxfId="0" stopIfTrue="1">
      <formula>$A206&lt;&gt;""</formula>
    </cfRule>
  </conditionalFormatting>
  <conditionalFormatting sqref="E206:F210">
    <cfRule type="expression" priority="172" dxfId="0" stopIfTrue="1">
      <formula>$A206&lt;&gt;""</formula>
    </cfRule>
  </conditionalFormatting>
  <conditionalFormatting sqref="G210">
    <cfRule type="expression" priority="173" dxfId="0" stopIfTrue="1">
      <formula>$A210&lt;&gt;""</formula>
    </cfRule>
  </conditionalFormatting>
  <conditionalFormatting sqref="H284:H290">
    <cfRule type="expression" priority="174" dxfId="0" stopIfTrue="1">
      <formula>$A284&lt;&gt;""</formula>
    </cfRule>
  </conditionalFormatting>
  <conditionalFormatting sqref="E284:G290">
    <cfRule type="expression" priority="175" dxfId="0" stopIfTrue="1">
      <formula>$A284&lt;&gt;""</formula>
    </cfRule>
  </conditionalFormatting>
  <conditionalFormatting sqref="B1219:H1219 B1221:H1225 B1227:H1232">
    <cfRule type="expression" priority="176" dxfId="0" stopIfTrue="1">
      <formula>$A1219&lt;&gt;""</formula>
    </cfRule>
  </conditionalFormatting>
  <conditionalFormatting sqref="E1110:F1110">
    <cfRule type="expression" priority="177" dxfId="0" stopIfTrue="1">
      <formula>$A1110&lt;&gt;""</formula>
    </cfRule>
  </conditionalFormatting>
  <conditionalFormatting sqref="D1315">
    <cfRule type="expression" priority="178" dxfId="0" stopIfTrue="1">
      <formula>$A1315&lt;&gt;""</formula>
    </cfRule>
  </conditionalFormatting>
  <conditionalFormatting sqref="B1315:C1315">
    <cfRule type="expression" priority="179" dxfId="0" stopIfTrue="1">
      <formula>$A1315&lt;&gt;""</formula>
    </cfRule>
  </conditionalFormatting>
  <conditionalFormatting sqref="G1315">
    <cfRule type="expression" priority="180" dxfId="0" stopIfTrue="1">
      <formula>$A1315&lt;&gt;""</formula>
    </cfRule>
  </conditionalFormatting>
  <conditionalFormatting sqref="E1315:F1315">
    <cfRule type="expression" priority="181" dxfId="0" stopIfTrue="1">
      <formula>$A1315&lt;&gt;""</formula>
    </cfRule>
  </conditionalFormatting>
  <conditionalFormatting sqref="G211:G225">
    <cfRule type="expression" priority="182" dxfId="0" stopIfTrue="1">
      <formula>$A211&lt;&gt;""</formula>
    </cfRule>
  </conditionalFormatting>
  <conditionalFormatting sqref="E211:F225">
    <cfRule type="expression" priority="183" dxfId="0" stopIfTrue="1">
      <formula>$A211&lt;&gt;""</formula>
    </cfRule>
  </conditionalFormatting>
  <conditionalFormatting sqref="B497:H499">
    <cfRule type="expression" priority="184" dxfId="0" stopIfTrue="1">
      <formula>$A497&lt;&gt;""</formula>
    </cfRule>
  </conditionalFormatting>
  <conditionalFormatting sqref="B291:D320 E291:H291">
    <cfRule type="expression" priority="185" dxfId="0" stopIfTrue="1">
      <formula>$A291&lt;&gt;""</formula>
    </cfRule>
  </conditionalFormatting>
  <conditionalFormatting sqref="E292:H320">
    <cfRule type="expression" priority="186" dxfId="0" stopIfTrue="1">
      <formula>$A292&lt;&gt;""</formula>
    </cfRule>
  </conditionalFormatting>
  <conditionalFormatting sqref="B1226:H1226">
    <cfRule type="expression" priority="187" dxfId="0" stopIfTrue="1">
      <formula>$A1226&lt;&gt;""</formula>
    </cfRule>
  </conditionalFormatting>
  <conditionalFormatting sqref="B1220:H1220">
    <cfRule type="expression" priority="188" dxfId="0" stopIfTrue="1">
      <formula>$A1220&lt;&gt;""</formula>
    </cfRule>
  </conditionalFormatting>
  <conditionalFormatting sqref="A808:I808">
    <cfRule type="expression" priority="189" dxfId="0" stopIfTrue="1">
      <formula>$A808&lt;&gt;""</formula>
    </cfRule>
  </conditionalFormatting>
  <conditionalFormatting sqref="A809:A818">
    <cfRule type="expression" priority="190" dxfId="0" stopIfTrue="1">
      <formula>$A809&lt;&gt;""</formula>
    </cfRule>
  </conditionalFormatting>
  <conditionalFormatting sqref="E811:F811">
    <cfRule type="expression" priority="191" dxfId="0" stopIfTrue="1">
      <formula>$A811&lt;&gt;""</formula>
    </cfRule>
  </conditionalFormatting>
  <conditionalFormatting sqref="B819:D819">
    <cfRule type="expression" priority="192" dxfId="0" stopIfTrue="1">
      <formula>$A819&lt;&gt;""</formula>
    </cfRule>
  </conditionalFormatting>
  <conditionalFormatting sqref="A819">
    <cfRule type="expression" priority="193" dxfId="0" stopIfTrue="1">
      <formula>$A819&lt;&gt;""</formula>
    </cfRule>
  </conditionalFormatting>
  <conditionalFormatting sqref="E819:F819">
    <cfRule type="expression" priority="194" dxfId="0" stopIfTrue="1">
      <formula>$A819&lt;&gt;""</formula>
    </cfRule>
  </conditionalFormatting>
  <conditionalFormatting sqref="A820">
    <cfRule type="expression" priority="195" dxfId="0" stopIfTrue="1">
      <formula>$A820&lt;&gt;""</formula>
    </cfRule>
  </conditionalFormatting>
  <conditionalFormatting sqref="B1233:H1252">
    <cfRule type="expression" priority="196" dxfId="0" stopIfTrue="1">
      <formula>$A1233&lt;&gt;""</formula>
    </cfRule>
  </conditionalFormatting>
  <conditionalFormatting sqref="H1377:H1385">
    <cfRule type="expression" priority="197" dxfId="0" stopIfTrue="1">
      <formula>$A1377&lt;&gt;""</formula>
    </cfRule>
  </conditionalFormatting>
  <conditionalFormatting sqref="G1377">
    <cfRule type="expression" priority="198" dxfId="0" stopIfTrue="1">
      <formula>$A1377&lt;&gt;""</formula>
    </cfRule>
  </conditionalFormatting>
  <conditionalFormatting sqref="D1377:D1379">
    <cfRule type="expression" priority="199" dxfId="0" stopIfTrue="1">
      <formula>$A1377&lt;&gt;""</formula>
    </cfRule>
  </conditionalFormatting>
  <conditionalFormatting sqref="E1377:F1379">
    <cfRule type="expression" priority="200" dxfId="0" stopIfTrue="1">
      <formula>$A1377&lt;&gt;""</formula>
    </cfRule>
  </conditionalFormatting>
  <conditionalFormatting sqref="B1377:C1379">
    <cfRule type="expression" priority="201" dxfId="0" stopIfTrue="1">
      <formula>$A1377&lt;&gt;""</formula>
    </cfRule>
  </conditionalFormatting>
  <conditionalFormatting sqref="H1152">
    <cfRule type="expression" priority="202" dxfId="0" stopIfTrue="1">
      <formula>$A1152&lt;&gt;""</formula>
    </cfRule>
  </conditionalFormatting>
  <conditionalFormatting sqref="G1152">
    <cfRule type="expression" priority="203" dxfId="0" stopIfTrue="1">
      <formula>$A1152&lt;&gt;""</formula>
    </cfRule>
  </conditionalFormatting>
  <conditionalFormatting sqref="D1152">
    <cfRule type="expression" priority="204" dxfId="0" stopIfTrue="1">
      <formula>$A1152&lt;&gt;""</formula>
    </cfRule>
  </conditionalFormatting>
  <conditionalFormatting sqref="E1152:F1152">
    <cfRule type="expression" priority="205" dxfId="0" stopIfTrue="1">
      <formula>$A1152&lt;&gt;""</formula>
    </cfRule>
  </conditionalFormatting>
  <conditionalFormatting sqref="B1152:C1152">
    <cfRule type="expression" priority="206" dxfId="0" stopIfTrue="1">
      <formula>$A1152&lt;&gt;""</formula>
    </cfRule>
  </conditionalFormatting>
  <conditionalFormatting sqref="G1378">
    <cfRule type="expression" priority="207" dxfId="0" stopIfTrue="1">
      <formula>$A1378&lt;&gt;""</formula>
    </cfRule>
  </conditionalFormatting>
  <conditionalFormatting sqref="B1149:H1150">
    <cfRule type="expression" priority="208" dxfId="0" stopIfTrue="1">
      <formula>$A1149&lt;&gt;""</formula>
    </cfRule>
  </conditionalFormatting>
  <conditionalFormatting sqref="B163">
    <cfRule type="expression" priority="209" dxfId="0" stopIfTrue="1">
      <formula>$A163&lt;&gt;""</formula>
    </cfRule>
  </conditionalFormatting>
  <conditionalFormatting sqref="H689">
    <cfRule type="expression" priority="210" dxfId="0" stopIfTrue="1">
      <formula>$A689&lt;&gt;""</formula>
    </cfRule>
  </conditionalFormatting>
  <conditionalFormatting sqref="D689">
    <cfRule type="expression" priority="211" dxfId="0" stopIfTrue="1">
      <formula>$A689&lt;&gt;""</formula>
    </cfRule>
  </conditionalFormatting>
  <conditionalFormatting sqref="G689">
    <cfRule type="expression" priority="212" dxfId="0" stopIfTrue="1">
      <formula>$A689&lt;&gt;""</formula>
    </cfRule>
  </conditionalFormatting>
  <conditionalFormatting sqref="E689:F689">
    <cfRule type="expression" priority="213" dxfId="0" stopIfTrue="1">
      <formula>$A689&lt;&gt;""</formula>
    </cfRule>
  </conditionalFormatting>
  <conditionalFormatting sqref="B689:C689">
    <cfRule type="expression" priority="214" dxfId="0" stopIfTrue="1">
      <formula>$A689&lt;&gt;""</formula>
    </cfRule>
  </conditionalFormatting>
  <conditionalFormatting sqref="A1089:H1089">
    <cfRule type="expression" priority="215" dxfId="0" stopIfTrue="1">
      <formula>$A1089&lt;&gt;""</formula>
    </cfRule>
  </conditionalFormatting>
  <conditionalFormatting sqref="B349:I359">
    <cfRule type="expression" priority="216" dxfId="0" stopIfTrue="1">
      <formula>$A349&lt;&gt;""</formula>
    </cfRule>
  </conditionalFormatting>
  <conditionalFormatting sqref="A905:G905">
    <cfRule type="expression" priority="217" dxfId="0" stopIfTrue="1">
      <formula>$A905&lt;&gt;""</formula>
    </cfRule>
  </conditionalFormatting>
  <conditionalFormatting sqref="A325:G328">
    <cfRule type="expression" priority="218" dxfId="0" stopIfTrue="1">
      <formula>$A325&lt;&gt;""</formula>
    </cfRule>
  </conditionalFormatting>
  <conditionalFormatting sqref="A323:D323">
    <cfRule type="expression" priority="219" dxfId="0" stopIfTrue="1">
      <formula>$A323&lt;&gt;""</formula>
    </cfRule>
  </conditionalFormatting>
  <conditionalFormatting sqref="A1389:G1390">
    <cfRule type="expression" priority="220" dxfId="0" stopIfTrue="1">
      <formula>$A1389&lt;&gt;""</formula>
    </cfRule>
  </conditionalFormatting>
  <conditionalFormatting sqref="A1362:A1363">
    <cfRule type="expression" priority="221" dxfId="0" stopIfTrue="1">
      <formula>$A1362&lt;&gt;""</formula>
    </cfRule>
  </conditionalFormatting>
  <conditionalFormatting sqref="D1362:D1363">
    <cfRule type="expression" priority="222" dxfId="0" stopIfTrue="1">
      <formula>$A1362&lt;&gt;""</formula>
    </cfRule>
  </conditionalFormatting>
  <conditionalFormatting sqref="G1362:G1363">
    <cfRule type="expression" priority="223" dxfId="0" stopIfTrue="1">
      <formula>$A1362&lt;&gt;""</formula>
    </cfRule>
  </conditionalFormatting>
  <conditionalFormatting sqref="B1362:C1363">
    <cfRule type="expression" priority="224" dxfId="0" stopIfTrue="1">
      <formula>$A1362&lt;&gt;""</formula>
    </cfRule>
  </conditionalFormatting>
  <conditionalFormatting sqref="E1362:F1363">
    <cfRule type="expression" priority="225" dxfId="0" stopIfTrue="1">
      <formula>$A1362&lt;&gt;""</formula>
    </cfRule>
  </conditionalFormatting>
  <conditionalFormatting sqref="A1142:A1143">
    <cfRule type="expression" priority="226" dxfId="0" stopIfTrue="1">
      <formula>$A1142&lt;&gt;""</formula>
    </cfRule>
  </conditionalFormatting>
  <conditionalFormatting sqref="D1142:D1143">
    <cfRule type="expression" priority="227" dxfId="0" stopIfTrue="1">
      <formula>$A1142&lt;&gt;""</formula>
    </cfRule>
  </conditionalFormatting>
  <conditionalFormatting sqref="G1142:G1143">
    <cfRule type="expression" priority="228" dxfId="0" stopIfTrue="1">
      <formula>$A1142&lt;&gt;""</formula>
    </cfRule>
  </conditionalFormatting>
  <conditionalFormatting sqref="E1142:F1143">
    <cfRule type="expression" priority="229" dxfId="0" stopIfTrue="1">
      <formula>$A1142&lt;&gt;""</formula>
    </cfRule>
  </conditionalFormatting>
  <conditionalFormatting sqref="C1142:C1143">
    <cfRule type="expression" priority="230" dxfId="0" stopIfTrue="1">
      <formula>$A1142&lt;&gt;""</formula>
    </cfRule>
  </conditionalFormatting>
  <conditionalFormatting sqref="B1142:B1143">
    <cfRule type="expression" priority="231" dxfId="0" stopIfTrue="1">
      <formula>$A1142&lt;&gt;""</formula>
    </cfRule>
  </conditionalFormatting>
  <conditionalFormatting sqref="A1112:G1113">
    <cfRule type="expression" priority="232" dxfId="0" stopIfTrue="1">
      <formula>$A1112&lt;&gt;""</formula>
    </cfRule>
  </conditionalFormatting>
  <conditionalFormatting sqref="A1291:A1292">
    <cfRule type="expression" priority="233" dxfId="0" stopIfTrue="1">
      <formula>$A1291&lt;&gt;""</formula>
    </cfRule>
  </conditionalFormatting>
  <conditionalFormatting sqref="B1291:D1292">
    <cfRule type="expression" priority="234" dxfId="0" stopIfTrue="1">
      <formula>$A1291&lt;&gt;""</formula>
    </cfRule>
  </conditionalFormatting>
  <conditionalFormatting sqref="E1291:G1292">
    <cfRule type="expression" priority="235" dxfId="0" stopIfTrue="1">
      <formula>$A1291&lt;&gt;""</formula>
    </cfRule>
  </conditionalFormatting>
  <conditionalFormatting sqref="B1461:G1461">
    <cfRule type="expression" priority="236" dxfId="0" stopIfTrue="1">
      <formula>$A1461&lt;&gt;""</formula>
    </cfRule>
  </conditionalFormatting>
  <conditionalFormatting sqref="A1307:A1308">
    <cfRule type="expression" priority="237" dxfId="0" stopIfTrue="1">
      <formula>$A1307&lt;&gt;""</formula>
    </cfRule>
  </conditionalFormatting>
  <conditionalFormatting sqref="D1307:D1308">
    <cfRule type="expression" priority="238" dxfId="0" stopIfTrue="1">
      <formula>$A1307&lt;&gt;""</formula>
    </cfRule>
  </conditionalFormatting>
  <conditionalFormatting sqref="G1307:G1308">
    <cfRule type="expression" priority="239" dxfId="0" stopIfTrue="1">
      <formula>$A1307&lt;&gt;""</formula>
    </cfRule>
  </conditionalFormatting>
  <conditionalFormatting sqref="E1307:F1308">
    <cfRule type="expression" priority="240" dxfId="0" stopIfTrue="1">
      <formula>$A1307&lt;&gt;""</formula>
    </cfRule>
  </conditionalFormatting>
  <conditionalFormatting sqref="B1307:C1308">
    <cfRule type="expression" priority="241" dxfId="0" stopIfTrue="1">
      <formula>$A1307&lt;&gt;""</formula>
    </cfRule>
  </conditionalFormatting>
  <conditionalFormatting sqref="A1408:G1409">
    <cfRule type="expression" priority="242" dxfId="0" stopIfTrue="1">
      <formula>$A1408&lt;&gt;""</formula>
    </cfRule>
  </conditionalFormatting>
  <conditionalFormatting sqref="A1059:G1060">
    <cfRule type="expression" priority="243" dxfId="0" stopIfTrue="1">
      <formula>$A1059&lt;&gt;""</formula>
    </cfRule>
  </conditionalFormatting>
  <conditionalFormatting sqref="A1170:A1171">
    <cfRule type="expression" priority="244" dxfId="0" stopIfTrue="1">
      <formula>$A1170&lt;&gt;""</formula>
    </cfRule>
  </conditionalFormatting>
  <conditionalFormatting sqref="B1170:G1171">
    <cfRule type="expression" priority="245" dxfId="0" stopIfTrue="1">
      <formula>$A1170&lt;&gt;""</formula>
    </cfRule>
  </conditionalFormatting>
  <conditionalFormatting sqref="E277:F277">
    <cfRule type="expression" priority="246" dxfId="0" stopIfTrue="1">
      <formula>$A277&lt;&gt;""</formula>
    </cfRule>
  </conditionalFormatting>
  <conditionalFormatting sqref="A493:I495">
    <cfRule type="expression" priority="247" dxfId="0" stopIfTrue="1">
      <formula>$A493&lt;&gt;""</formula>
    </cfRule>
  </conditionalFormatting>
  <conditionalFormatting sqref="A532:I534">
    <cfRule type="expression" priority="248" dxfId="0" stopIfTrue="1">
      <formula>$A532&lt;&gt;""</formula>
    </cfRule>
  </conditionalFormatting>
  <conditionalFormatting sqref="E543:F543">
    <cfRule type="expression" priority="249" dxfId="0" stopIfTrue="1">
      <formula>$A543&lt;&gt;""</formula>
    </cfRule>
  </conditionalFormatting>
  <conditionalFormatting sqref="A910:I915">
    <cfRule type="expression" priority="250" dxfId="0" stopIfTrue="1">
      <formula>$A910&lt;&gt;""</formula>
    </cfRule>
  </conditionalFormatting>
  <conditionalFormatting sqref="A919:I921">
    <cfRule type="expression" priority="251" dxfId="0" stopIfTrue="1">
      <formula>$A919&lt;&gt;""</formula>
    </cfRule>
  </conditionalFormatting>
  <conditionalFormatting sqref="A1062:I1064">
    <cfRule type="expression" priority="252" dxfId="0" stopIfTrue="1">
      <formula>$A1062&lt;&gt;""</formula>
    </cfRule>
  </conditionalFormatting>
  <conditionalFormatting sqref="A1370:I1371">
    <cfRule type="expression" priority="253" dxfId="0" stopIfTrue="1">
      <formula>$A1370&lt;&gt;""</formula>
    </cfRule>
  </conditionalFormatting>
  <conditionalFormatting sqref="B691:D699 E692:F693 G691:H699">
    <cfRule type="expression" priority="254" dxfId="0" stopIfTrue="1">
      <formula>$A691&lt;&gt;""</formula>
    </cfRule>
  </conditionalFormatting>
  <conditionalFormatting sqref="E826:F826">
    <cfRule type="expression" priority="255" dxfId="0" stopIfTrue="1">
      <formula>$A826&lt;&gt;""</formula>
    </cfRule>
  </conditionalFormatting>
  <conditionalFormatting sqref="B690:D690 E690:F691 G690:H690">
    <cfRule type="expression" priority="256" dxfId="0" stopIfTrue="1">
      <formula>$A690&lt;&gt;""</formula>
    </cfRule>
  </conditionalFormatting>
  <conditionalFormatting sqref="E694:F694">
    <cfRule type="expression" priority="257" dxfId="0" stopIfTrue="1">
      <formula>$A694&lt;&gt;""</formula>
    </cfRule>
  </conditionalFormatting>
  <conditionalFormatting sqref="E695:F699">
    <cfRule type="expression" priority="258" dxfId="0" stopIfTrue="1">
      <formula>$A695&lt;&gt;""</formula>
    </cfRule>
  </conditionalFormatting>
  <conditionalFormatting sqref="G1379">
    <cfRule type="expression" priority="259" dxfId="0" stopIfTrue="1">
      <formula>$A1379&lt;&gt;""</formula>
    </cfRule>
  </conditionalFormatting>
  <conditionalFormatting sqref="B1153:H1157">
    <cfRule type="expression" priority="260" dxfId="0" stopIfTrue="1">
      <formula>$A1153&lt;&gt;""</formula>
    </cfRule>
  </conditionalFormatting>
  <conditionalFormatting sqref="B1380:G1385">
    <cfRule type="expression" priority="261" dxfId="0" stopIfTrue="1">
      <formula>$A1380&lt;&gt;""</formula>
    </cfRule>
  </conditionalFormatting>
  <conditionalFormatting sqref="B1151:H1151">
    <cfRule type="expression" priority="262" dxfId="0" stopIfTrue="1">
      <formula>$A1151&lt;&gt;""</formula>
    </cfRule>
  </conditionalFormatting>
  <conditionalFormatting sqref="B701:D701 G701:H701">
    <cfRule type="expression" priority="263" dxfId="0" stopIfTrue="1">
      <formula>$A701&lt;&gt;""</formula>
    </cfRule>
  </conditionalFormatting>
  <conditionalFormatting sqref="G1403:G1404">
    <cfRule type="expression" priority="264" dxfId="0" stopIfTrue="1">
      <formula>$A1403&lt;&gt;""</formula>
    </cfRule>
  </conditionalFormatting>
  <conditionalFormatting sqref="E1403:F1404">
    <cfRule type="expression" priority="265" dxfId="0" stopIfTrue="1">
      <formula>$A1403&lt;&gt;""</formula>
    </cfRule>
  </conditionalFormatting>
  <conditionalFormatting sqref="B1127:H1127">
    <cfRule type="expression" priority="266" dxfId="0" stopIfTrue="1">
      <formula>$A1127&lt;&gt;""</formula>
    </cfRule>
  </conditionalFormatting>
  <conditionalFormatting sqref="B1128:G1128 H1128:H1130">
    <cfRule type="expression" priority="267" dxfId="0" stopIfTrue="1">
      <formula>$A1128&lt;&gt;""</formula>
    </cfRule>
  </conditionalFormatting>
  <conditionalFormatting sqref="G226:G227">
    <cfRule type="expression" priority="268" dxfId="0" stopIfTrue="1">
      <formula>$A226&lt;&gt;""</formula>
    </cfRule>
  </conditionalFormatting>
  <conditionalFormatting sqref="E226:F227">
    <cfRule type="expression" priority="269" dxfId="0" stopIfTrue="1">
      <formula>$A226&lt;&gt;""</formula>
    </cfRule>
  </conditionalFormatting>
  <conditionalFormatting sqref="C599:G607">
    <cfRule type="expression" priority="270" dxfId="0" stopIfTrue="1">
      <formula>$A599&lt;&gt;""</formula>
    </cfRule>
  </conditionalFormatting>
  <conditionalFormatting sqref="B1129:G1130">
    <cfRule type="expression" priority="271" dxfId="0" stopIfTrue="1">
      <formula>$A1129&lt;&gt;""</formula>
    </cfRule>
  </conditionalFormatting>
  <conditionalFormatting sqref="E701:F701">
    <cfRule type="expression" priority="272" dxfId="0" stopIfTrue="1">
      <formula>$A701&lt;&gt;""</formula>
    </cfRule>
  </conditionalFormatting>
  <conditionalFormatting sqref="B608:H621">
    <cfRule type="expression" priority="273" dxfId="0" stopIfTrue="1">
      <formula>$A608&lt;&gt;""</formula>
    </cfRule>
  </conditionalFormatting>
  <conditionalFormatting sqref="B622:H622">
    <cfRule type="expression" priority="274" dxfId="0" stopIfTrue="1">
      <formula>$A622&lt;&gt;""</formula>
    </cfRule>
  </conditionalFormatting>
  <conditionalFormatting sqref="B623:H623">
    <cfRule type="expression" priority="275" dxfId="0" stopIfTrue="1">
      <formula>$A623&lt;&gt;""</formula>
    </cfRule>
  </conditionalFormatting>
  <conditionalFormatting sqref="B624:H624">
    <cfRule type="expression" priority="276" dxfId="0" stopIfTrue="1">
      <formula>$A624&lt;&gt;""</formula>
    </cfRule>
  </conditionalFormatting>
  <dataValidations count="5">
    <dataValidation allowBlank="1" sqref="F107:F234">
      <formula1>0</formula1>
      <formula2>0</formula2>
    </dataValidation>
    <dataValidation type="date" allowBlank="1" showErrorMessage="1" sqref="D102 D104:D106">
      <formula1>42370</formula1>
      <formula2>42735</formula2>
    </dataValidation>
    <dataValidation type="list" allowBlank="1" sqref="E107:E234">
      <formula1>Doklady!$E$96:$E$99</formula1>
      <formula2>0</formula2>
    </dataValidation>
    <dataValidation type="list" allowBlank="1" showErrorMessage="1" sqref="A107:A234">
      <formula1>OFFSET(Doklady!$A$1,0,0,Doklady!$B$3,1)</formula1>
      <formula2>0</formula2>
    </dataValidation>
    <dataValidation type="list" allowBlank="1" showErrorMessage="1" errorTitle="Chyba !" error="zadajte (vyberte zo zoznamu) platný analytický kód podľa nápovedy k bunke I104" sqref="I107:I234">
      <formula1>"1,2,3,4,5,10,99"</formula1>
      <formula2>0</formula2>
    </dataValidation>
  </dataValidations>
  <printOptions verticalCentered="1"/>
  <pageMargins left="0.19652777777777777" right="0.19652777777777777" top="0.4722222222222222" bottom="0.4722222222222222" header="0.5118055555555555" footer="0.5118055555555555"/>
  <pageSetup horizontalDpi="300" verticalDpi="300" orientation="landscape" paperSize="9" scale="95"/>
  <legacyDrawing r:id="rId2"/>
</worksheet>
</file>

<file path=xl/worksheets/sheet5.xml><?xml version="1.0" encoding="utf-8"?>
<worksheet xmlns="http://schemas.openxmlformats.org/spreadsheetml/2006/main" xmlns:r="http://schemas.openxmlformats.org/officeDocument/2006/relationships">
  <dimension ref="A1:Z129"/>
  <sheetViews>
    <sheetView tabSelected="1" workbookViewId="0" topLeftCell="A38">
      <selection activeCell="B128" sqref="B128"/>
    </sheetView>
  </sheetViews>
  <sheetFormatPr defaultColWidth="9.140625" defaultRowHeight="12.75"/>
  <cols>
    <col min="1" max="1" width="5.57421875" style="155" customWidth="1"/>
    <col min="2" max="2" width="55.28125" style="155" customWidth="1"/>
    <col min="3" max="9" width="11.57421875" style="180" customWidth="1"/>
    <col min="10" max="10" width="63.421875" style="154" customWidth="1"/>
    <col min="11" max="11" width="13.00390625" style="181" customWidth="1"/>
    <col min="12" max="12" width="30.00390625" style="181" customWidth="1"/>
    <col min="13" max="13" width="6.57421875" style="181" customWidth="1"/>
    <col min="14" max="14" width="22.7109375" style="181" customWidth="1"/>
    <col min="15" max="15" width="3.8515625" style="181" customWidth="1"/>
    <col min="16" max="16" width="22.7109375" style="181" customWidth="1"/>
    <col min="17" max="17" width="3.8515625" style="181" customWidth="1"/>
    <col min="18" max="18" width="22.7109375" style="181" customWidth="1"/>
    <col min="19" max="19" width="4.00390625" style="181" customWidth="1"/>
    <col min="20" max="20" width="22.7109375" style="181" customWidth="1"/>
    <col min="21" max="21" width="4.00390625" style="154" customWidth="1"/>
    <col min="22" max="26" width="11.28125" style="154" customWidth="1"/>
    <col min="27" max="16384" width="11.28125" style="155" customWidth="1"/>
  </cols>
  <sheetData>
    <row r="1" spans="1:9" ht="15.75" customHeight="1">
      <c r="A1" s="49" t="s">
        <v>644</v>
      </c>
      <c r="B1" s="49"/>
      <c r="C1" s="49"/>
      <c r="D1" s="49"/>
      <c r="E1" s="49"/>
      <c r="F1" s="49"/>
      <c r="G1" s="49"/>
      <c r="H1" s="49"/>
      <c r="I1" s="49"/>
    </row>
    <row r="2" spans="3:9" ht="7.5" customHeight="1">
      <c r="C2" s="155"/>
      <c r="D2" s="155"/>
      <c r="E2" s="155"/>
      <c r="F2" s="155"/>
      <c r="G2" s="155"/>
      <c r="H2" s="155"/>
      <c r="I2" s="155"/>
    </row>
    <row r="3" spans="2:26" s="182" customFormat="1" ht="25.5" customHeight="1">
      <c r="B3" s="183" t="s">
        <v>96</v>
      </c>
      <c r="C3" s="184">
        <f>INDEX(Adr!B2:B141,Doklady!B102)</f>
        <v>0</v>
      </c>
      <c r="D3" s="184"/>
      <c r="E3" s="184"/>
      <c r="F3" s="184"/>
      <c r="G3" s="185"/>
      <c r="H3" s="185"/>
      <c r="I3" s="186">
        <f>Doklady!H100</f>
        <v>0</v>
      </c>
      <c r="J3" s="169"/>
      <c r="K3" s="187"/>
      <c r="L3" s="187"/>
      <c r="M3" s="187"/>
      <c r="N3" s="187"/>
      <c r="O3" s="187"/>
      <c r="P3" s="187"/>
      <c r="Q3" s="187"/>
      <c r="R3" s="187"/>
      <c r="S3" s="187"/>
      <c r="T3" s="187"/>
      <c r="U3" s="169"/>
      <c r="V3" s="169"/>
      <c r="W3" s="169"/>
      <c r="X3" s="169"/>
      <c r="Y3" s="169"/>
      <c r="Z3" s="169"/>
    </row>
    <row r="4" spans="2:26" s="182" customFormat="1" ht="12.75">
      <c r="B4" s="188" t="s">
        <v>348</v>
      </c>
      <c r="C4" s="189">
        <f>INDEX(Adr!A2:A214,Doklady!B102)</f>
        <v>0</v>
      </c>
      <c r="I4" s="186">
        <f>Doklady!H101</f>
        <v>44256</v>
      </c>
      <c r="J4" s="169"/>
      <c r="K4" s="187"/>
      <c r="L4" s="187"/>
      <c r="M4" s="187"/>
      <c r="N4" s="187"/>
      <c r="O4" s="187"/>
      <c r="P4" s="187"/>
      <c r="Q4" s="187"/>
      <c r="R4" s="187"/>
      <c r="S4" s="187"/>
      <c r="T4" s="187"/>
      <c r="U4" s="169"/>
      <c r="V4" s="169"/>
      <c r="W4" s="169"/>
      <c r="X4" s="169"/>
      <c r="Y4" s="169"/>
      <c r="Z4" s="169"/>
    </row>
    <row r="5" spans="2:26" s="182" customFormat="1" ht="12.75">
      <c r="B5" s="188" t="s">
        <v>645</v>
      </c>
      <c r="C5" s="182">
        <f>INDEX(Adr!C2:C214,Doklady!B102)</f>
        <v>0</v>
      </c>
      <c r="J5" s="169"/>
      <c r="K5" s="187"/>
      <c r="L5" s="187"/>
      <c r="M5" s="187"/>
      <c r="N5" s="187"/>
      <c r="O5" s="187"/>
      <c r="P5" s="187"/>
      <c r="Q5" s="187"/>
      <c r="R5" s="187"/>
      <c r="S5" s="187"/>
      <c r="T5" s="187"/>
      <c r="U5" s="169"/>
      <c r="V5" s="169"/>
      <c r="W5" s="169"/>
      <c r="X5" s="169"/>
      <c r="Y5" s="169"/>
      <c r="Z5" s="169"/>
    </row>
    <row r="6" spans="2:26" s="182" customFormat="1" ht="12.75">
      <c r="B6" s="188" t="s">
        <v>349</v>
      </c>
      <c r="C6" s="182">
        <f>INDEX(Adr!D2:D214,Doklady!B102)&amp;", "&amp;INDEX(Adr!E2:E214,Doklady!B102)&amp;", "&amp;INDEX(Adr!F2:F214,Doklady!B102)</f>
        <v>0</v>
      </c>
      <c r="J6" s="169"/>
      <c r="K6" s="187"/>
      <c r="L6" s="187"/>
      <c r="M6" s="187"/>
      <c r="N6" s="187"/>
      <c r="O6" s="187"/>
      <c r="P6" s="187"/>
      <c r="Q6" s="187"/>
      <c r="R6" s="187"/>
      <c r="S6" s="187"/>
      <c r="T6" s="187"/>
      <c r="U6" s="169"/>
      <c r="V6" s="169"/>
      <c r="W6" s="169"/>
      <c r="X6" s="169"/>
      <c r="Y6" s="169"/>
      <c r="Z6" s="169"/>
    </row>
    <row r="7" spans="2:26" s="182" customFormat="1" ht="12.75" hidden="1">
      <c r="B7" s="188"/>
      <c r="J7" s="169"/>
      <c r="K7" s="187"/>
      <c r="L7" s="187"/>
      <c r="M7" s="187"/>
      <c r="N7" s="187"/>
      <c r="O7" s="187"/>
      <c r="P7" s="187"/>
      <c r="Q7" s="187"/>
      <c r="R7" s="187"/>
      <c r="S7" s="187"/>
      <c r="T7" s="187"/>
      <c r="U7" s="169"/>
      <c r="V7" s="169"/>
      <c r="W7" s="169"/>
      <c r="X7" s="169"/>
      <c r="Y7" s="169"/>
      <c r="Z7" s="169"/>
    </row>
    <row r="8" spans="2:26" s="182" customFormat="1" ht="6" customHeight="1">
      <c r="B8" s="188"/>
      <c r="J8" s="169"/>
      <c r="K8" s="187"/>
      <c r="L8" s="187"/>
      <c r="M8" s="187"/>
      <c r="N8" s="187"/>
      <c r="O8" s="187"/>
      <c r="P8" s="187"/>
      <c r="Q8" s="187"/>
      <c r="R8" s="187"/>
      <c r="S8" s="187"/>
      <c r="T8" s="187"/>
      <c r="U8" s="169"/>
      <c r="V8" s="169"/>
      <c r="W8" s="169"/>
      <c r="X8" s="169"/>
      <c r="Y8" s="169"/>
      <c r="Z8" s="169"/>
    </row>
    <row r="9" spans="1:19" ht="54.75" customHeight="1">
      <c r="A9" s="190" t="s">
        <v>350</v>
      </c>
      <c r="B9" s="190" t="s">
        <v>646</v>
      </c>
      <c r="C9" s="191" t="s">
        <v>647</v>
      </c>
      <c r="D9" s="191" t="s">
        <v>648</v>
      </c>
      <c r="E9" s="192" t="s">
        <v>649</v>
      </c>
      <c r="F9" s="192"/>
      <c r="J9" s="155"/>
      <c r="L9" s="193"/>
      <c r="M9" s="193"/>
      <c r="N9" s="193"/>
      <c r="O9" s="193"/>
      <c r="P9" s="193"/>
      <c r="Q9" s="193"/>
      <c r="R9" s="193"/>
      <c r="S9" s="193"/>
    </row>
    <row r="10" spans="1:19" ht="17.25">
      <c r="A10" s="194" t="s">
        <v>352</v>
      </c>
      <c r="B10" s="195" t="s">
        <v>353</v>
      </c>
      <c r="C10" s="196">
        <f>SUMIF('FP'!J:J,Doklady!$B$1&amp;A10,'FP'!D:D)</f>
        <v>0</v>
      </c>
      <c r="D10" s="196">
        <f>C10-E10</f>
        <v>0</v>
      </c>
      <c r="E10" s="197">
        <f>SUMIF(K:K,A10,I:I)</f>
        <v>0</v>
      </c>
      <c r="F10" s="197"/>
      <c r="J10" s="155"/>
      <c r="L10" s="198" t="s">
        <v>364</v>
      </c>
      <c r="M10" s="193"/>
      <c r="N10" s="193"/>
      <c r="O10" s="193"/>
      <c r="P10" s="193"/>
      <c r="Q10" s="193"/>
      <c r="R10" s="193"/>
      <c r="S10" s="193"/>
    </row>
    <row r="11" spans="1:19" ht="17.25">
      <c r="A11" s="194" t="s">
        <v>354</v>
      </c>
      <c r="B11" s="195" t="s">
        <v>355</v>
      </c>
      <c r="C11" s="196">
        <f>SUMIF('FP'!J:J,Doklady!$B$1&amp;A11,'FP'!D:D)</f>
        <v>30408</v>
      </c>
      <c r="D11" s="196">
        <f>+C11-E11</f>
        <v>30408</v>
      </c>
      <c r="E11" s="199">
        <f>+I39-I42+I44-I47</f>
        <v>0</v>
      </c>
      <c r="F11" s="199"/>
      <c r="J11" s="200"/>
      <c r="L11" s="201">
        <f aca="true" t="shared" si="0" ref="L11:L12">L41</f>
        <v>0</v>
      </c>
      <c r="M11" s="193"/>
      <c r="N11" s="193"/>
      <c r="O11" s="193"/>
      <c r="P11" s="193"/>
      <c r="Q11" s="193"/>
      <c r="R11" s="193"/>
      <c r="S11" s="193"/>
    </row>
    <row r="12" spans="1:19" ht="17.25">
      <c r="A12" s="194" t="s">
        <v>356</v>
      </c>
      <c r="B12" s="195" t="s">
        <v>357</v>
      </c>
      <c r="C12" s="196">
        <f>SUMIF('FP'!J:J,Doklady!$B$1&amp;A12,'FP'!D:D)</f>
        <v>0</v>
      </c>
      <c r="D12" s="196">
        <f aca="true" t="shared" si="1" ref="D12:D14">C12-E12</f>
        <v>0</v>
      </c>
      <c r="E12" s="197">
        <f aca="true" t="shared" si="2" ref="E12:E14">SUMIF(K$1:K$65536,A12,I$1:I$65536)</f>
        <v>0</v>
      </c>
      <c r="F12" s="197"/>
      <c r="J12" s="202"/>
      <c r="L12" s="201">
        <f t="shared" si="0"/>
        <v>0</v>
      </c>
      <c r="N12" s="193"/>
      <c r="O12" s="193"/>
      <c r="P12" s="193"/>
      <c r="Q12" s="193"/>
      <c r="R12" s="193"/>
      <c r="S12" s="193"/>
    </row>
    <row r="13" spans="1:19" ht="17.25">
      <c r="A13" s="194" t="s">
        <v>358</v>
      </c>
      <c r="B13" s="195" t="s">
        <v>359</v>
      </c>
      <c r="C13" s="196">
        <f>SUMIF('FP'!J:J,Doklady!$B$1&amp;A13,'FP'!D:D)</f>
        <v>0</v>
      </c>
      <c r="D13" s="196">
        <f t="shared" si="1"/>
        <v>0</v>
      </c>
      <c r="E13" s="197">
        <f t="shared" si="2"/>
        <v>0</v>
      </c>
      <c r="F13" s="197"/>
      <c r="J13" s="155"/>
      <c r="L13" s="201">
        <f aca="true" t="shared" si="3" ref="L13:L14">L46</f>
        <v>2</v>
      </c>
      <c r="N13" s="193"/>
      <c r="O13" s="193"/>
      <c r="P13" s="193"/>
      <c r="Q13" s="193"/>
      <c r="R13" s="193"/>
      <c r="S13" s="193"/>
    </row>
    <row r="14" spans="1:19" ht="17.25">
      <c r="A14" s="194" t="s">
        <v>360</v>
      </c>
      <c r="B14" s="195" t="s">
        <v>361</v>
      </c>
      <c r="C14" s="196">
        <f>SUMIF('FP'!J:J,Doklady!$B$1&amp;A14,'FP'!D:D)</f>
        <v>0</v>
      </c>
      <c r="D14" s="196">
        <f t="shared" si="1"/>
        <v>0</v>
      </c>
      <c r="E14" s="203">
        <f t="shared" si="2"/>
        <v>0</v>
      </c>
      <c r="F14" s="203"/>
      <c r="J14" s="155"/>
      <c r="L14" s="201">
        <f t="shared" si="3"/>
        <v>0</v>
      </c>
      <c r="N14" s="193"/>
      <c r="O14" s="193"/>
      <c r="P14" s="193"/>
      <c r="Q14" s="193"/>
      <c r="R14" s="193"/>
      <c r="S14" s="193"/>
    </row>
    <row r="15" ht="5.25" customHeight="1">
      <c r="I15" s="182"/>
    </row>
    <row r="16" spans="1:26" s="182" customFormat="1" ht="12.75">
      <c r="A16" s="204" t="s">
        <v>650</v>
      </c>
      <c r="B16" s="205" t="s">
        <v>651</v>
      </c>
      <c r="C16" s="205"/>
      <c r="D16" s="205"/>
      <c r="E16" s="205"/>
      <c r="F16" s="205"/>
      <c r="G16" s="205"/>
      <c r="H16" s="205"/>
      <c r="I16" s="206" t="s">
        <v>652</v>
      </c>
      <c r="J16" s="169"/>
      <c r="K16" s="187"/>
      <c r="L16" s="187"/>
      <c r="M16" s="187"/>
      <c r="N16" s="187"/>
      <c r="O16" s="187"/>
      <c r="P16" s="187"/>
      <c r="Q16" s="187"/>
      <c r="R16" s="187"/>
      <c r="S16" s="187"/>
      <c r="T16" s="187"/>
      <c r="U16" s="169"/>
      <c r="V16" s="169"/>
      <c r="W16" s="169"/>
      <c r="X16" s="169"/>
      <c r="Y16" s="169"/>
      <c r="Z16" s="169"/>
    </row>
    <row r="17" spans="1:20" ht="12.75">
      <c r="A17" s="207" t="s">
        <v>653</v>
      </c>
      <c r="B17" s="208" t="s">
        <v>654</v>
      </c>
      <c r="C17" s="208"/>
      <c r="D17" s="208"/>
      <c r="E17" s="208"/>
      <c r="F17" s="208"/>
      <c r="G17" s="208"/>
      <c r="H17" s="208"/>
      <c r="I17" s="209">
        <f>SUMIF('FP'!I:I,Doklady!$B$1&amp;A17,'FP'!D:D)</f>
        <v>30408</v>
      </c>
      <c r="T17" s="210"/>
    </row>
    <row r="18" spans="1:9" ht="12.75" customHeight="1">
      <c r="A18" s="211" t="s">
        <v>655</v>
      </c>
      <c r="B18" s="208" t="s">
        <v>656</v>
      </c>
      <c r="C18" s="208"/>
      <c r="D18" s="208"/>
      <c r="E18" s="208"/>
      <c r="F18" s="208"/>
      <c r="G18" s="208"/>
      <c r="H18" s="208"/>
      <c r="I18" s="209">
        <f>SUMIF('FP'!I:I,Doklady!$B$1&amp;A18,'FP'!D:D)</f>
        <v>0</v>
      </c>
    </row>
    <row r="19" spans="1:9" ht="12.75" customHeight="1">
      <c r="A19" s="207" t="s">
        <v>657</v>
      </c>
      <c r="B19" s="208" t="s">
        <v>658</v>
      </c>
      <c r="C19" s="208"/>
      <c r="D19" s="208"/>
      <c r="E19" s="208"/>
      <c r="F19" s="208"/>
      <c r="G19" s="208"/>
      <c r="H19" s="208"/>
      <c r="I19" s="209">
        <f>SUMIF('FP'!I:I,Doklady!$B$1&amp;A19,'FP'!D:D)</f>
        <v>0</v>
      </c>
    </row>
    <row r="20" spans="1:20" ht="12.75">
      <c r="A20" s="211" t="s">
        <v>659</v>
      </c>
      <c r="B20" s="208" t="s">
        <v>660</v>
      </c>
      <c r="C20" s="208"/>
      <c r="D20" s="208"/>
      <c r="E20" s="208"/>
      <c r="F20" s="208"/>
      <c r="G20" s="208"/>
      <c r="H20" s="208"/>
      <c r="I20" s="209">
        <f>SUMIF('FP'!I:I,Doklady!$B$1&amp;A20,'FP'!D:D)</f>
        <v>0</v>
      </c>
      <c r="T20" s="210"/>
    </row>
    <row r="21" spans="1:20" ht="12.75">
      <c r="A21" s="207" t="s">
        <v>661</v>
      </c>
      <c r="B21" s="208" t="s">
        <v>662</v>
      </c>
      <c r="C21" s="208"/>
      <c r="D21" s="208"/>
      <c r="E21" s="208"/>
      <c r="F21" s="208"/>
      <c r="G21" s="208"/>
      <c r="H21" s="208"/>
      <c r="I21" s="209">
        <f>SUMIF('FP'!I:I,Doklady!$B$1&amp;A21,'FP'!D:D)</f>
        <v>0</v>
      </c>
      <c r="T21" s="210"/>
    </row>
    <row r="22" spans="1:20" ht="12.75">
      <c r="A22" s="211" t="s">
        <v>663</v>
      </c>
      <c r="B22" s="208" t="s">
        <v>664</v>
      </c>
      <c r="C22" s="208"/>
      <c r="D22" s="208"/>
      <c r="E22" s="208"/>
      <c r="F22" s="208"/>
      <c r="G22" s="208"/>
      <c r="H22" s="208"/>
      <c r="I22" s="209">
        <f>SUMIF('FP'!I:I,Doklady!$B$1&amp;A22,'FP'!D:D)</f>
        <v>0</v>
      </c>
      <c r="T22" s="210"/>
    </row>
    <row r="23" spans="1:20" ht="12.75">
      <c r="A23" s="207" t="s">
        <v>665</v>
      </c>
      <c r="B23" s="208" t="s">
        <v>666</v>
      </c>
      <c r="C23" s="208"/>
      <c r="D23" s="208"/>
      <c r="E23" s="208"/>
      <c r="F23" s="208"/>
      <c r="G23" s="208"/>
      <c r="H23" s="208"/>
      <c r="I23" s="209">
        <f>SUMIF('FP'!I:I,Doklady!$B$1&amp;A23,'FP'!D:D)</f>
        <v>0</v>
      </c>
      <c r="T23" s="210"/>
    </row>
    <row r="24" spans="1:20" ht="12.75">
      <c r="A24" s="211" t="s">
        <v>667</v>
      </c>
      <c r="B24" s="208" t="s">
        <v>668</v>
      </c>
      <c r="C24" s="208"/>
      <c r="D24" s="208"/>
      <c r="E24" s="208"/>
      <c r="F24" s="208"/>
      <c r="G24" s="208"/>
      <c r="H24" s="208"/>
      <c r="I24" s="209">
        <f>SUMIF('FP'!I:I,Doklady!$B$1&amp;A24,'FP'!D:D)</f>
        <v>0</v>
      </c>
      <c r="T24" s="210"/>
    </row>
    <row r="25" spans="1:20" ht="12.75">
      <c r="A25" s="207" t="s">
        <v>669</v>
      </c>
      <c r="B25" s="208" t="s">
        <v>670</v>
      </c>
      <c r="C25" s="208"/>
      <c r="D25" s="208"/>
      <c r="E25" s="208"/>
      <c r="F25" s="208"/>
      <c r="G25" s="208"/>
      <c r="H25" s="208"/>
      <c r="I25" s="209">
        <f>SUMIF('FP'!I:I,Doklady!$B$1&amp;A25,'FP'!D:D)</f>
        <v>0</v>
      </c>
      <c r="T25" s="210"/>
    </row>
    <row r="26" spans="1:20" ht="12.75">
      <c r="A26" s="211" t="s">
        <v>671</v>
      </c>
      <c r="B26" s="208" t="s">
        <v>672</v>
      </c>
      <c r="C26" s="208"/>
      <c r="D26" s="208"/>
      <c r="E26" s="208"/>
      <c r="F26" s="208"/>
      <c r="G26" s="208"/>
      <c r="H26" s="208"/>
      <c r="I26" s="209">
        <f>SUMIF('FP'!I:I,Doklady!$B$1&amp;A26,'FP'!D:D)</f>
        <v>0</v>
      </c>
      <c r="T26" s="210"/>
    </row>
    <row r="27" spans="1:20" ht="12.75">
      <c r="A27" s="207" t="s">
        <v>673</v>
      </c>
      <c r="B27" s="208" t="s">
        <v>674</v>
      </c>
      <c r="C27" s="208"/>
      <c r="D27" s="208"/>
      <c r="E27" s="208"/>
      <c r="F27" s="208"/>
      <c r="G27" s="208"/>
      <c r="H27" s="208"/>
      <c r="I27" s="209">
        <f>SUMIF('FP'!I:I,Doklady!$B$1&amp;A27,'FP'!D:D)</f>
        <v>0</v>
      </c>
      <c r="T27" s="210"/>
    </row>
    <row r="28" spans="1:20" ht="12.75">
      <c r="A28" s="211" t="s">
        <v>675</v>
      </c>
      <c r="B28" s="208" t="s">
        <v>676</v>
      </c>
      <c r="C28" s="208"/>
      <c r="D28" s="208"/>
      <c r="E28" s="208"/>
      <c r="F28" s="208"/>
      <c r="G28" s="208"/>
      <c r="H28" s="208"/>
      <c r="I28" s="209">
        <f>SUMIF('FP'!I:I,Doklady!$B$1&amp;A28,'FP'!D:D)</f>
        <v>0</v>
      </c>
      <c r="T28" s="210"/>
    </row>
    <row r="29" spans="1:20" ht="12.75">
      <c r="A29" s="207" t="s">
        <v>677</v>
      </c>
      <c r="B29" s="212" t="s">
        <v>678</v>
      </c>
      <c r="C29" s="212"/>
      <c r="D29" s="212"/>
      <c r="E29" s="212"/>
      <c r="F29" s="212"/>
      <c r="G29" s="212"/>
      <c r="H29" s="212"/>
      <c r="I29" s="209">
        <f>SUMIF('FP'!I:I,Doklady!$B$1&amp;A29,'FP'!D:D)</f>
        <v>0</v>
      </c>
      <c r="T29" s="210"/>
    </row>
    <row r="30" spans="1:20" ht="12.75" customHeight="1">
      <c r="A30" s="211" t="s">
        <v>679</v>
      </c>
      <c r="B30" s="213" t="s">
        <v>680</v>
      </c>
      <c r="C30" s="213"/>
      <c r="D30" s="213"/>
      <c r="E30" s="213"/>
      <c r="F30" s="213"/>
      <c r="G30" s="213"/>
      <c r="H30" s="213"/>
      <c r="I30" s="209">
        <f>SUMIF('FP'!I:I,Doklady!$B$1&amp;A30,'FP'!D:D)</f>
        <v>0</v>
      </c>
      <c r="T30" s="210"/>
    </row>
    <row r="31" spans="1:20" ht="11.25" customHeight="1">
      <c r="A31" s="207" t="s">
        <v>681</v>
      </c>
      <c r="B31" s="213" t="s">
        <v>682</v>
      </c>
      <c r="C31" s="213"/>
      <c r="D31" s="213"/>
      <c r="E31" s="213"/>
      <c r="F31" s="213"/>
      <c r="G31" s="213"/>
      <c r="H31" s="213"/>
      <c r="I31" s="209">
        <f>SUMIF('FP'!I:I,Doklady!$B$1&amp;A31,'FP'!D:D)</f>
        <v>0</v>
      </c>
      <c r="T31" s="210"/>
    </row>
    <row r="32" spans="1:20" ht="12.75" customHeight="1">
      <c r="A32" s="211" t="s">
        <v>683</v>
      </c>
      <c r="B32" s="213" t="s">
        <v>684</v>
      </c>
      <c r="C32" s="213"/>
      <c r="D32" s="213"/>
      <c r="E32" s="213"/>
      <c r="F32" s="213"/>
      <c r="G32" s="213"/>
      <c r="H32" s="213"/>
      <c r="I32" s="209">
        <f>SUMIF('FP'!I:I,Doklady!$B$1&amp;A32,'FP'!D:D)</f>
        <v>0</v>
      </c>
      <c r="T32" s="210"/>
    </row>
    <row r="33" spans="1:20" ht="12.75" customHeight="1" hidden="1">
      <c r="A33" s="207" t="s">
        <v>685</v>
      </c>
      <c r="B33" s="213"/>
      <c r="C33" s="213"/>
      <c r="D33" s="213"/>
      <c r="E33" s="213"/>
      <c r="F33" s="213"/>
      <c r="G33" s="213"/>
      <c r="H33" s="213"/>
      <c r="I33" s="209">
        <f>SUMIF('FP'!I:I,Doklady!$B$1&amp;A33,'FP'!D:D)</f>
        <v>0</v>
      </c>
      <c r="T33" s="210"/>
    </row>
    <row r="34" spans="1:11" ht="12.75" hidden="1">
      <c r="A34" s="211" t="s">
        <v>686</v>
      </c>
      <c r="B34" s="214"/>
      <c r="C34" s="214"/>
      <c r="D34" s="214"/>
      <c r="E34" s="214"/>
      <c r="F34" s="214"/>
      <c r="G34" s="214"/>
      <c r="H34" s="214"/>
      <c r="I34" s="209">
        <f>SUMIF('FP'!I:I,Doklady!$B$1&amp;A34,'FP'!D:D)</f>
        <v>0</v>
      </c>
      <c r="J34" s="155"/>
      <c r="K34" s="155"/>
    </row>
    <row r="36" spans="1:9" ht="12.75">
      <c r="A36" s="215" t="s">
        <v>687</v>
      </c>
      <c r="B36" s="215"/>
      <c r="C36" s="162">
        <v>1</v>
      </c>
      <c r="D36" s="162">
        <v>2</v>
      </c>
      <c r="E36" s="162">
        <v>3</v>
      </c>
      <c r="F36" s="162">
        <v>4</v>
      </c>
      <c r="G36" s="162">
        <v>5</v>
      </c>
      <c r="H36" s="162">
        <v>5</v>
      </c>
      <c r="I36" s="216"/>
    </row>
    <row r="37" ht="3.75" customHeight="1"/>
    <row r="38" spans="1:12" ht="32.25">
      <c r="A38" s="190" t="s">
        <v>650</v>
      </c>
      <c r="B38" s="190">
        <f>"Šport "&amp;K40</f>
        <v>0</v>
      </c>
      <c r="C38" s="67" t="s">
        <v>688</v>
      </c>
      <c r="D38" s="67" t="s">
        <v>689</v>
      </c>
      <c r="E38" s="67" t="s">
        <v>690</v>
      </c>
      <c r="F38" s="67" t="s">
        <v>691</v>
      </c>
      <c r="G38" s="67" t="s">
        <v>692</v>
      </c>
      <c r="H38" s="67" t="s">
        <v>693</v>
      </c>
      <c r="I38" s="190" t="s">
        <v>362</v>
      </c>
      <c r="L38" s="181">
        <f>COUNTIF('FP'!N:N,Doklady!B1&amp;"aB")</f>
        <v>1</v>
      </c>
    </row>
    <row r="39" spans="1:20" ht="12.75">
      <c r="A39" s="207" t="s">
        <v>653</v>
      </c>
      <c r="B39" s="217" t="s">
        <v>694</v>
      </c>
      <c r="C39" s="218">
        <f>I39*0</f>
        <v>0</v>
      </c>
      <c r="D39" s="218">
        <f>I39*0</f>
        <v>0</v>
      </c>
      <c r="E39" s="218">
        <f>I39*0</f>
        <v>0</v>
      </c>
      <c r="F39" s="218">
        <f>+I39*0.2</f>
        <v>6081.6</v>
      </c>
      <c r="G39" s="218">
        <f>+MAX(I39-C39-D39-E39-F39-H39,0)</f>
        <v>24326.4</v>
      </c>
      <c r="H39" s="218">
        <f>+_xlfn.IFERROR(VLOOKUP(K40&amp;" - kapitálové transfery",B$53:C$90,2,0),0)</f>
        <v>0</v>
      </c>
      <c r="I39" s="209">
        <f>SUMIF('FP'!K:K,K40,'FP'!D:D)</f>
        <v>30408</v>
      </c>
      <c r="L39" s="181">
        <f>COUNTIF('FP'!N:N,Doklady!B1&amp;"aK")</f>
        <v>0</v>
      </c>
      <c r="T39" s="210"/>
    </row>
    <row r="40" spans="1:21" ht="12.75">
      <c r="A40" s="207" t="s">
        <v>653</v>
      </c>
      <c r="B40" s="217" t="s">
        <v>695</v>
      </c>
      <c r="C40" s="218">
        <f>DSUM(Doklady!A103:I10000,"GGG",Spolu!L40:M42)</f>
        <v>3500</v>
      </c>
      <c r="D40" s="218">
        <f>DSUM(Doklady!A103:I10000,"GGG",Spolu!N40:O42)</f>
        <v>2939.32</v>
      </c>
      <c r="E40" s="218">
        <f>DSUM(Doklady!A103:I10000,"GGG",Spolu!P40:Q42)</f>
        <v>12267.04</v>
      </c>
      <c r="F40" s="218">
        <f>DSUM(Doklady!A103:I10000,"GGG",Spolu!R40:S42)</f>
        <v>4233.9400000000005</v>
      </c>
      <c r="G40" s="218">
        <f>DSUM(Doklady!A103:I10000,"GGG",Spolu!T40:U42)-H40</f>
        <v>7467.7</v>
      </c>
      <c r="H40" s="218">
        <f>+_xlfn.IFERROR(VLOOKUP(K40&amp;" - kapitálové transfery",B$53:D$90,3,0),0)</f>
        <v>0</v>
      </c>
      <c r="I40" s="209">
        <f>+C40+D40+E40+F40+G40+H40</f>
        <v>30408.000000000004</v>
      </c>
      <c r="J40" s="219">
        <f aca="true" t="shared" si="4" ref="J40:J42">+K45</f>
        <v>0</v>
      </c>
      <c r="K40" s="220">
        <f>IF(L38&gt;0,INDEX('FP'!K:K,Doklady!B2),".")</f>
        <v>0</v>
      </c>
      <c r="L40" s="198" t="s">
        <v>364</v>
      </c>
      <c r="M40" s="198" t="s">
        <v>365</v>
      </c>
      <c r="N40" s="198" t="s">
        <v>364</v>
      </c>
      <c r="O40" s="198" t="s">
        <v>365</v>
      </c>
      <c r="P40" s="198" t="s">
        <v>364</v>
      </c>
      <c r="Q40" s="198" t="s">
        <v>365</v>
      </c>
      <c r="R40" s="198" t="s">
        <v>364</v>
      </c>
      <c r="S40" s="198" t="s">
        <v>365</v>
      </c>
      <c r="T40" s="198" t="s">
        <v>364</v>
      </c>
      <c r="U40" s="198" t="s">
        <v>365</v>
      </c>
    </row>
    <row r="41" spans="1:21" ht="10.5" customHeight="1">
      <c r="A41" s="207" t="s">
        <v>653</v>
      </c>
      <c r="B41" s="221" t="s">
        <v>696</v>
      </c>
      <c r="C41" s="218">
        <f>MAX(C39-C40,0)</f>
        <v>0</v>
      </c>
      <c r="D41" s="218">
        <f>MAX(D39-D40,0)</f>
        <v>0</v>
      </c>
      <c r="E41" s="218">
        <f>MAX(E39-E40,0)</f>
        <v>0</v>
      </c>
      <c r="F41" s="218">
        <f>MIN(I39,MAX(-F39+F40,0))</f>
        <v>0</v>
      </c>
      <c r="G41" s="218">
        <f>MIN(J39,MAX(-G39+G40+MIN(F40-F39,0),0))</f>
        <v>0</v>
      </c>
      <c r="H41" s="218">
        <f>MAX(H39-H40,0)</f>
        <v>0</v>
      </c>
      <c r="I41" s="222">
        <f>+I39-I42</f>
        <v>0</v>
      </c>
      <c r="J41" s="223">
        <f t="shared" si="4"/>
        <v>0</v>
      </c>
      <c r="K41" s="224">
        <f aca="true" t="shared" si="5" ref="K41:K42">+I41-H41</f>
        <v>0</v>
      </c>
      <c r="L41" s="201">
        <f>IF(L38&gt;0,"a - "&amp;INDEX('FP'!C:C,Doklady!B2),2)</f>
        <v>0</v>
      </c>
      <c r="M41" s="198">
        <v>1</v>
      </c>
      <c r="N41" s="201">
        <f aca="true" t="shared" si="6" ref="N41:N42">+L41</f>
        <v>0</v>
      </c>
      <c r="O41" s="198">
        <v>2</v>
      </c>
      <c r="P41" s="201">
        <f aca="true" t="shared" si="7" ref="P41:P42">+L41</f>
        <v>0</v>
      </c>
      <c r="Q41" s="198">
        <v>3</v>
      </c>
      <c r="R41" s="201">
        <f aca="true" t="shared" si="8" ref="R41:R42">+L41</f>
        <v>0</v>
      </c>
      <c r="S41" s="198">
        <v>4</v>
      </c>
      <c r="T41" s="201">
        <f aca="true" t="shared" si="9" ref="T41:T42">+L41</f>
        <v>0</v>
      </c>
      <c r="U41" s="198">
        <v>5</v>
      </c>
    </row>
    <row r="42" spans="1:21" ht="10.5" customHeight="1">
      <c r="A42" s="207" t="s">
        <v>653</v>
      </c>
      <c r="B42" s="217" t="s">
        <v>697</v>
      </c>
      <c r="C42" s="209">
        <f>+C40</f>
        <v>3500</v>
      </c>
      <c r="D42" s="225">
        <f>+D40</f>
        <v>2939.32</v>
      </c>
      <c r="E42" s="225">
        <f>+E40</f>
        <v>12267.04</v>
      </c>
      <c r="F42" s="225">
        <f>+MIN(F39:F40)</f>
        <v>4233.9400000000005</v>
      </c>
      <c r="G42" s="225">
        <f>+MIN(G39+MAX(F39-F40,0)-MAX(E40-E39,0)-MAX(D40-D39,0)-MAX(C40-C39,0),G40)</f>
        <v>7467.7</v>
      </c>
      <c r="H42" s="225">
        <f>+MIN(H39:H40)</f>
        <v>0</v>
      </c>
      <c r="I42" s="209">
        <f>+C42+D42+E42+MIN(F39:F40)+G42+H42</f>
        <v>30408.000000000004</v>
      </c>
      <c r="J42" s="223">
        <f t="shared" si="4"/>
        <v>0</v>
      </c>
      <c r="K42" s="224">
        <f t="shared" si="5"/>
        <v>30408.000000000004</v>
      </c>
      <c r="L42" s="201">
        <f>+SUBSTITUTE(L41,"bežné","kapitálové")</f>
        <v>0</v>
      </c>
      <c r="M42" s="198">
        <v>1</v>
      </c>
      <c r="N42" s="201">
        <f t="shared" si="6"/>
        <v>0</v>
      </c>
      <c r="O42" s="198">
        <v>2</v>
      </c>
      <c r="P42" s="201">
        <f t="shared" si="7"/>
        <v>0</v>
      </c>
      <c r="Q42" s="198">
        <v>3</v>
      </c>
      <c r="R42" s="201">
        <f t="shared" si="8"/>
        <v>0</v>
      </c>
      <c r="S42" s="198">
        <v>4</v>
      </c>
      <c r="T42" s="201">
        <f t="shared" si="9"/>
        <v>0</v>
      </c>
      <c r="U42" s="198">
        <v>5</v>
      </c>
    </row>
    <row r="43" spans="1:21" ht="32.25">
      <c r="A43" s="190" t="s">
        <v>650</v>
      </c>
      <c r="B43" s="190">
        <f>IF(L38&gt;2,"Šport "&amp;INDEX('FP'!K:K,Doklady!B2+2),"Šport "&amp;K45)</f>
        <v>0</v>
      </c>
      <c r="C43" s="67" t="s">
        <v>688</v>
      </c>
      <c r="D43" s="67" t="s">
        <v>689</v>
      </c>
      <c r="E43" s="67" t="s">
        <v>690</v>
      </c>
      <c r="F43" s="67" t="s">
        <v>691</v>
      </c>
      <c r="G43" s="67" t="s">
        <v>692</v>
      </c>
      <c r="H43" s="67" t="s">
        <v>693</v>
      </c>
      <c r="I43" s="190" t="s">
        <v>362</v>
      </c>
      <c r="K43" s="220"/>
      <c r="L43" s="181">
        <f>L38-1</f>
        <v>0</v>
      </c>
      <c r="U43" s="181"/>
    </row>
    <row r="44" spans="1:21" ht="12.75">
      <c r="A44" s="207" t="s">
        <v>653</v>
      </c>
      <c r="B44" s="217" t="s">
        <v>694</v>
      </c>
      <c r="C44" s="218">
        <f>I44*0</f>
        <v>0</v>
      </c>
      <c r="D44" s="218">
        <f>I44*0</f>
        <v>0</v>
      </c>
      <c r="E44" s="218">
        <f>I44*0</f>
        <v>0</v>
      </c>
      <c r="F44" s="218">
        <f>+I44*0.2</f>
        <v>0</v>
      </c>
      <c r="G44" s="218">
        <f>+MAX(I44-C44-D44-E44-F44-H44,0)</f>
        <v>0</v>
      </c>
      <c r="H44" s="218">
        <f>+_xlfn.IFERROR(VLOOKUP(K45&amp;" - kapitálové transfery",B$53:C$90,2,0),0)</f>
        <v>0</v>
      </c>
      <c r="I44" s="209">
        <f>SUMIF('FP'!K:K,K45,'FP'!D:D)</f>
        <v>0</v>
      </c>
      <c r="K44" s="220"/>
      <c r="U44" s="181"/>
    </row>
    <row r="45" spans="1:21" ht="12.75">
      <c r="A45" s="207" t="s">
        <v>653</v>
      </c>
      <c r="B45" s="217" t="s">
        <v>695</v>
      </c>
      <c r="C45" s="218">
        <f>DSUM(Doklady!A103:I10000,"GGG",Spolu!L45:M47)</f>
        <v>0</v>
      </c>
      <c r="D45" s="218">
        <f>DSUM(Doklady!A103:I10000,"GGG",Spolu!N45:O47)</f>
        <v>0</v>
      </c>
      <c r="E45" s="218">
        <f>DSUM(Doklady!A103:I10000,"GGG",Spolu!P45:Q47)</f>
        <v>0</v>
      </c>
      <c r="F45" s="218">
        <f>DSUM(Doklady!A103:I10000,"GGG",Spolu!R45:S47)</f>
        <v>0</v>
      </c>
      <c r="G45" s="218">
        <f>DSUM(Doklady!A103:I10000,"GGG",Spolu!T45:U47)-H45</f>
        <v>0</v>
      </c>
      <c r="H45" s="218">
        <f>+_xlfn.IFERROR(VLOOKUP(K45&amp;" - kapitálové transfery",B$53:D$90,3,0),0)</f>
        <v>0</v>
      </c>
      <c r="I45" s="209">
        <f>+C45+D45+E45+F45+G45+H45</f>
        <v>0</v>
      </c>
      <c r="K45" s="220">
        <f>IF(L38&gt;1,INDEX('FP'!K:K,Doklady!B2+1),".")</f>
        <v>0</v>
      </c>
      <c r="L45" s="198" t="s">
        <v>364</v>
      </c>
      <c r="M45" s="198" t="s">
        <v>365</v>
      </c>
      <c r="N45" s="198" t="s">
        <v>364</v>
      </c>
      <c r="O45" s="198" t="s">
        <v>365</v>
      </c>
      <c r="P45" s="198" t="s">
        <v>364</v>
      </c>
      <c r="Q45" s="198" t="s">
        <v>365</v>
      </c>
      <c r="R45" s="198" t="s">
        <v>364</v>
      </c>
      <c r="S45" s="198" t="s">
        <v>365</v>
      </c>
      <c r="T45" s="198" t="s">
        <v>364</v>
      </c>
      <c r="U45" s="198" t="s">
        <v>365</v>
      </c>
    </row>
    <row r="46" spans="1:21" ht="12.75">
      <c r="A46" s="207" t="s">
        <v>653</v>
      </c>
      <c r="B46" s="221" t="s">
        <v>696</v>
      </c>
      <c r="C46" s="218">
        <f>MAX(C44-C45,0)</f>
        <v>0</v>
      </c>
      <c r="D46" s="218">
        <f>MAX(D44-D45,0)</f>
        <v>0</v>
      </c>
      <c r="E46" s="218">
        <f>MAX(E44-E45,0)</f>
        <v>0</v>
      </c>
      <c r="F46" s="218">
        <f>MIN(I44,MAX(-F44+F45,0))</f>
        <v>0</v>
      </c>
      <c r="G46" s="218">
        <f>MIN(J44,MAX(-G44+G45+MIN(F45-F44,0),0))</f>
        <v>0</v>
      </c>
      <c r="H46" s="218">
        <f>MAX(H44-H45,0)</f>
        <v>0</v>
      </c>
      <c r="I46" s="222">
        <f>+I44-I47</f>
        <v>0</v>
      </c>
      <c r="K46" s="224">
        <f aca="true" t="shared" si="10" ref="K46:K47">+I46-H46</f>
        <v>0</v>
      </c>
      <c r="L46" s="201">
        <f>IF(L43&gt;0,"a - "&amp;INDEX('FP'!C:C,Doklady!B2+1),2)</f>
        <v>2</v>
      </c>
      <c r="M46" s="198">
        <v>1</v>
      </c>
      <c r="N46" s="201">
        <f aca="true" t="shared" si="11" ref="N46:N47">+L46</f>
        <v>2</v>
      </c>
      <c r="O46" s="198">
        <v>2</v>
      </c>
      <c r="P46" s="201">
        <f aca="true" t="shared" si="12" ref="P46:P47">+L46</f>
        <v>2</v>
      </c>
      <c r="Q46" s="198">
        <v>3</v>
      </c>
      <c r="R46" s="201">
        <f aca="true" t="shared" si="13" ref="R46:R47">+L46</f>
        <v>2</v>
      </c>
      <c r="S46" s="198">
        <v>4</v>
      </c>
      <c r="T46" s="201">
        <f aca="true" t="shared" si="14" ref="T46:T47">+L46</f>
        <v>2</v>
      </c>
      <c r="U46" s="198">
        <v>5</v>
      </c>
    </row>
    <row r="47" spans="1:21" ht="12.75">
      <c r="A47" s="207" t="s">
        <v>653</v>
      </c>
      <c r="B47" s="217" t="s">
        <v>697</v>
      </c>
      <c r="C47" s="209">
        <f>+C45</f>
        <v>0</v>
      </c>
      <c r="D47" s="225">
        <f>+D45</f>
        <v>0</v>
      </c>
      <c r="E47" s="225">
        <f>+E45</f>
        <v>0</v>
      </c>
      <c r="F47" s="225">
        <f>+MIN(F44:F45)</f>
        <v>0</v>
      </c>
      <c r="G47" s="225">
        <f>+MIN(G44+MAX(F44-F45,0)-MAX(E45-E44,0)-MAX(D45-D44,0)-MAX(C45-C44,0),G45)</f>
        <v>0</v>
      </c>
      <c r="H47" s="225">
        <f>+MIN(H44:H45)</f>
        <v>0</v>
      </c>
      <c r="I47" s="209">
        <f>+C47+D47+E47+MIN(F44:F45)+G47+H47</f>
        <v>0</v>
      </c>
      <c r="K47" s="224">
        <f t="shared" si="10"/>
        <v>0</v>
      </c>
      <c r="L47" s="201">
        <f>+SUBSTITUTE(L46,"bežné","kapitálové")</f>
        <v>0</v>
      </c>
      <c r="M47" s="198">
        <v>1</v>
      </c>
      <c r="N47" s="201">
        <f t="shared" si="11"/>
        <v>0</v>
      </c>
      <c r="O47" s="198">
        <v>2</v>
      </c>
      <c r="P47" s="201">
        <f t="shared" si="12"/>
        <v>0</v>
      </c>
      <c r="Q47" s="198">
        <v>3</v>
      </c>
      <c r="R47" s="201">
        <f t="shared" si="13"/>
        <v>0</v>
      </c>
      <c r="S47" s="198">
        <v>4</v>
      </c>
      <c r="T47" s="201">
        <f t="shared" si="14"/>
        <v>0</v>
      </c>
      <c r="U47" s="198">
        <v>5</v>
      </c>
    </row>
    <row r="48" spans="1:20" ht="12.75" customHeight="1" hidden="1">
      <c r="A48" s="226"/>
      <c r="B48" s="227"/>
      <c r="C48" s="228"/>
      <c r="D48" s="229"/>
      <c r="E48" s="229"/>
      <c r="F48" s="229"/>
      <c r="G48" s="229"/>
      <c r="H48" s="229"/>
      <c r="I48" s="229"/>
      <c r="T48" s="210"/>
    </row>
    <row r="49" spans="1:20" ht="12.75">
      <c r="A49" s="226"/>
      <c r="B49" s="228"/>
      <c r="C49" s="228"/>
      <c r="D49" s="229"/>
      <c r="E49" s="229"/>
      <c r="F49" s="230"/>
      <c r="G49" s="229"/>
      <c r="H49" s="229"/>
      <c r="I49" s="231"/>
      <c r="T49" s="210"/>
    </row>
    <row r="50" spans="1:20" ht="12.75">
      <c r="A50" s="232"/>
      <c r="B50" s="232"/>
      <c r="C50" s="232"/>
      <c r="D50" s="232"/>
      <c r="E50" s="232"/>
      <c r="F50" s="232"/>
      <c r="G50" s="232"/>
      <c r="H50" s="232"/>
      <c r="I50" s="232"/>
      <c r="T50" s="210"/>
    </row>
    <row r="51" spans="1:20" ht="12.75">
      <c r="A51" s="226"/>
      <c r="B51" s="227"/>
      <c r="C51" s="228"/>
      <c r="D51" s="229"/>
      <c r="E51" s="229"/>
      <c r="F51" s="229"/>
      <c r="G51" s="233"/>
      <c r="H51" s="229"/>
      <c r="I51" s="229"/>
      <c r="T51" s="210"/>
    </row>
    <row r="52" spans="1:13" ht="21.75">
      <c r="A52" s="65" t="s">
        <v>650</v>
      </c>
      <c r="B52" s="190" t="s">
        <v>698</v>
      </c>
      <c r="C52" s="67" t="s">
        <v>699</v>
      </c>
      <c r="D52" s="67" t="s">
        <v>700</v>
      </c>
      <c r="E52" s="67" t="s">
        <v>701</v>
      </c>
      <c r="F52" s="67" t="s">
        <v>702</v>
      </c>
      <c r="G52" s="234" t="s">
        <v>703</v>
      </c>
      <c r="H52" s="67"/>
      <c r="I52" s="67" t="s">
        <v>704</v>
      </c>
      <c r="K52" s="181" t="s">
        <v>350</v>
      </c>
      <c r="L52" s="181" t="s">
        <v>705</v>
      </c>
      <c r="M52" s="181" t="s">
        <v>706</v>
      </c>
    </row>
    <row r="53" spans="1:20" ht="12" customHeight="1">
      <c r="A53" s="207">
        <f>Doklady!D1</f>
        <v>0</v>
      </c>
      <c r="B53" s="235">
        <f>Doklady!G1</f>
        <v>0</v>
      </c>
      <c r="C53" s="209">
        <f>IF(A53&lt;&gt;"",INDEX('FP'!D:D,Doklady!B$2+(ROW()-53)),"")</f>
        <v>30408</v>
      </c>
      <c r="D53" s="209">
        <f>IF(A53&lt;&gt;"",Doklady!H1-Doklady!I1,"")</f>
        <v>30408.000000000004</v>
      </c>
      <c r="E53" s="209">
        <f>IF(A53&lt;&gt;"",MIN(D53,C53)*Doklady!C1/(1-Doklady!C1),"")</f>
        <v>0</v>
      </c>
      <c r="F53" s="218">
        <f>IF(A53&lt;&gt;"",Doklady!I1,"")</f>
        <v>0</v>
      </c>
      <c r="G53" s="209">
        <f aca="true" t="shared" si="15" ref="G53:G117">+_xlfn.IFERROR(HLOOKUP(IF(RIGHT(B53,15)="bežné transfery",LEFT(B53,LEN(B53)-18),0),$J$40:$K$42,3,0),MIN(C53,D53))</f>
        <v>30408.000000000004</v>
      </c>
      <c r="H53" s="218"/>
      <c r="I53" s="209">
        <f aca="true" t="shared" si="16" ref="I53:I117">IF(A53&lt;&gt;"",MAX(IF(G53&lt;C53,C53-G53,0)+IF(F53&lt;E53,E53-F53,0),0),0)</f>
        <v>0</v>
      </c>
      <c r="J53" s="154">
        <f aca="true" t="shared" si="17" ref="J53:J63">IF(D53&gt;C53,"Vyúčtované prostriedky nemôžu byť väčšie ako poskytnuté. Opravte v hárku ""Doklady""","")</f>
        <v>0</v>
      </c>
      <c r="K53" s="181">
        <f>Doklady!E1</f>
        <v>0</v>
      </c>
      <c r="L53" s="181">
        <f>IF(A53&lt;&gt;"",INDEX('FP'!H:H,Doklady!B$2+(ROW()-52)),"")</f>
        <v>0</v>
      </c>
      <c r="M53" s="181">
        <f aca="true" t="shared" si="18" ref="M53:M118">K53&amp;L53</f>
        <v>0</v>
      </c>
      <c r="T53" s="210"/>
    </row>
    <row r="54" spans="1:13" ht="12" customHeight="1">
      <c r="A54" s="207">
        <f>Doklady!D2</f>
        <v>0</v>
      </c>
      <c r="B54" s="235">
        <f>Doklady!G2</f>
        <v>0</v>
      </c>
      <c r="C54" s="209">
        <f>IF(A54&lt;&gt;"",INDEX('FP'!D:D,Doklady!B$2+(ROW()-53)),"")</f>
        <v>0</v>
      </c>
      <c r="D54" s="209">
        <f>IF(A54&lt;&gt;"",Doklady!H2-Doklady!I2,"")</f>
        <v>0</v>
      </c>
      <c r="E54" s="209">
        <f>IF(A54&lt;&gt;"",MIN(D54,C54)*Doklady!C2/(1-Doklady!C2),"")</f>
        <v>0</v>
      </c>
      <c r="F54" s="218">
        <f>IF(A54&lt;&gt;"",Doklady!I2,"")</f>
        <v>0</v>
      </c>
      <c r="G54" s="209">
        <f t="shared" si="15"/>
        <v>0</v>
      </c>
      <c r="H54" s="218"/>
      <c r="I54" s="209">
        <f t="shared" si="16"/>
        <v>0</v>
      </c>
      <c r="J54" s="154">
        <f t="shared" si="17"/>
        <v>0</v>
      </c>
      <c r="K54" s="181">
        <f>Doklady!E2</f>
        <v>0</v>
      </c>
      <c r="L54" s="181">
        <f>IF(A54&lt;&gt;"",INDEX('FP'!H:H,Doklady!B$2+(ROW()-52)),"")</f>
        <v>0</v>
      </c>
      <c r="M54" s="181">
        <f t="shared" si="18"/>
        <v>0</v>
      </c>
    </row>
    <row r="55" spans="1:13" ht="12" customHeight="1">
      <c r="A55" s="207">
        <f>Doklady!D3</f>
        <v>0</v>
      </c>
      <c r="B55" s="235">
        <f>Doklady!G3</f>
        <v>0</v>
      </c>
      <c r="C55" s="209">
        <f>IF(A55&lt;&gt;"",INDEX('FP'!D:D,Doklady!B$2+(ROW()-53)),"")</f>
        <v>0</v>
      </c>
      <c r="D55" s="209">
        <f>IF(A55&lt;&gt;"",Doklady!H3-Doklady!I3,"")</f>
        <v>0</v>
      </c>
      <c r="E55" s="209">
        <f>IF(A55&lt;&gt;"",MIN(D55,C55)*Doklady!C3/(1-Doklady!C3),"")</f>
        <v>0</v>
      </c>
      <c r="F55" s="218">
        <f>IF(A55&lt;&gt;"",Doklady!I3,"")</f>
        <v>0</v>
      </c>
      <c r="G55" s="209">
        <f t="shared" si="15"/>
        <v>0</v>
      </c>
      <c r="H55" s="218"/>
      <c r="I55" s="209">
        <f t="shared" si="16"/>
        <v>0</v>
      </c>
      <c r="J55" s="154">
        <f t="shared" si="17"/>
        <v>0</v>
      </c>
      <c r="K55" s="181">
        <f>Doklady!E3</f>
        <v>0</v>
      </c>
      <c r="L55" s="181">
        <f>IF(A55&lt;&gt;"",INDEX('FP'!H:H,Doklady!B$2+(ROW()-52)),"")</f>
        <v>0</v>
      </c>
      <c r="M55" s="181">
        <f t="shared" si="18"/>
        <v>0</v>
      </c>
    </row>
    <row r="56" spans="1:13" ht="12" customHeight="1">
      <c r="A56" s="207">
        <f>Doklady!D4</f>
        <v>0</v>
      </c>
      <c r="B56" s="235">
        <f>Doklady!G4</f>
        <v>0</v>
      </c>
      <c r="C56" s="209">
        <f>IF(A56&lt;&gt;"",INDEX('FP'!D:D,Doklady!B$2+(ROW()-53)),"")</f>
        <v>0</v>
      </c>
      <c r="D56" s="209">
        <f>IF(A56&lt;&gt;"",Doklady!H4-Doklady!I4,"")</f>
        <v>0</v>
      </c>
      <c r="E56" s="209">
        <f>IF(A56&lt;&gt;"",MIN(D56,C56)*Doklady!C4/(1-Doklady!C4),"")</f>
        <v>0</v>
      </c>
      <c r="F56" s="218">
        <f>IF(A56&lt;&gt;"",Doklady!I4,"")</f>
        <v>0</v>
      </c>
      <c r="G56" s="209">
        <f t="shared" si="15"/>
        <v>0</v>
      </c>
      <c r="H56" s="218"/>
      <c r="I56" s="209">
        <f t="shared" si="16"/>
        <v>0</v>
      </c>
      <c r="J56" s="154">
        <f t="shared" si="17"/>
        <v>0</v>
      </c>
      <c r="K56" s="181">
        <f>Doklady!E4</f>
        <v>0</v>
      </c>
      <c r="L56" s="181">
        <f>IF(A56&lt;&gt;"",INDEX('FP'!H:H,Doklady!B$2+(ROW()-52)),"")</f>
        <v>0</v>
      </c>
      <c r="M56" s="181">
        <f t="shared" si="18"/>
        <v>0</v>
      </c>
    </row>
    <row r="57" spans="1:13" ht="12" customHeight="1">
      <c r="A57" s="207">
        <f>Doklady!D5</f>
        <v>0</v>
      </c>
      <c r="B57" s="235">
        <f>Doklady!G5</f>
        <v>0</v>
      </c>
      <c r="C57" s="209">
        <f>IF(A57&lt;&gt;"",INDEX('FP'!D:D,Doklady!B$2+(ROW()-53)),"")</f>
        <v>0</v>
      </c>
      <c r="D57" s="209">
        <f>IF(A57&lt;&gt;"",Doklady!H5-Doklady!I5,"")</f>
        <v>0</v>
      </c>
      <c r="E57" s="209">
        <f>IF(A57&lt;&gt;"",MIN(D57,C57)*Doklady!C5/(1-Doklady!C5),"")</f>
        <v>0</v>
      </c>
      <c r="F57" s="218">
        <f>IF(A57&lt;&gt;"",Doklady!I5,"")</f>
        <v>0</v>
      </c>
      <c r="G57" s="209">
        <f t="shared" si="15"/>
        <v>0</v>
      </c>
      <c r="H57" s="218"/>
      <c r="I57" s="209">
        <f t="shared" si="16"/>
        <v>0</v>
      </c>
      <c r="J57" s="154">
        <f t="shared" si="17"/>
        <v>0</v>
      </c>
      <c r="K57" s="181">
        <f>Doklady!E5</f>
        <v>0</v>
      </c>
      <c r="L57" s="181">
        <f>IF(A57&lt;&gt;"",INDEX('FP'!H:H,Doklady!B$2+(ROW()-52)),"")</f>
        <v>0</v>
      </c>
      <c r="M57" s="181">
        <f t="shared" si="18"/>
        <v>0</v>
      </c>
    </row>
    <row r="58" spans="1:13" ht="12" customHeight="1">
      <c r="A58" s="207">
        <f>Doklady!D6</f>
        <v>0</v>
      </c>
      <c r="B58" s="235">
        <f>Doklady!G6</f>
        <v>0</v>
      </c>
      <c r="C58" s="209">
        <f>IF(A58&lt;&gt;"",INDEX('FP'!D:D,Doklady!B$2+(ROW()-53)),"")</f>
        <v>0</v>
      </c>
      <c r="D58" s="209">
        <f>IF(A58&lt;&gt;"",Doklady!H6-Doklady!I6,"")</f>
        <v>0</v>
      </c>
      <c r="E58" s="209">
        <f>IF(A58&lt;&gt;"",MIN(D58,C58)*Doklady!C6/(1-Doklady!C6),"")</f>
        <v>0</v>
      </c>
      <c r="F58" s="218">
        <f>IF(A58&lt;&gt;"",Doklady!I6,"")</f>
        <v>0</v>
      </c>
      <c r="G58" s="209">
        <f t="shared" si="15"/>
        <v>0</v>
      </c>
      <c r="H58" s="218"/>
      <c r="I58" s="209">
        <f t="shared" si="16"/>
        <v>0</v>
      </c>
      <c r="J58" s="154">
        <f t="shared" si="17"/>
        <v>0</v>
      </c>
      <c r="K58" s="181">
        <f>Doklady!E6</f>
        <v>0</v>
      </c>
      <c r="L58" s="181">
        <f>IF(A58&lt;&gt;"",INDEX('FP'!H:H,Doklady!B$2+(ROW()-52)),"")</f>
        <v>0</v>
      </c>
      <c r="M58" s="181">
        <f t="shared" si="18"/>
        <v>0</v>
      </c>
    </row>
    <row r="59" spans="1:13" ht="12" customHeight="1">
      <c r="A59" s="207">
        <f>Doklady!D7</f>
        <v>0</v>
      </c>
      <c r="B59" s="235">
        <f>Doklady!G7</f>
        <v>0</v>
      </c>
      <c r="C59" s="209">
        <f>IF(A59&lt;&gt;"",INDEX('FP'!D:D,Doklady!B$2+(ROW()-53)),"")</f>
        <v>0</v>
      </c>
      <c r="D59" s="209">
        <f>IF(A59&lt;&gt;"",Doklady!H7-Doklady!I7,"")</f>
        <v>0</v>
      </c>
      <c r="E59" s="209">
        <f>IF(A59&lt;&gt;"",MIN(D59,C59)*Doklady!C7/(1-Doklady!C7),"")</f>
        <v>0</v>
      </c>
      <c r="F59" s="218">
        <f>IF(A59&lt;&gt;"",Doklady!I7,"")</f>
        <v>0</v>
      </c>
      <c r="G59" s="209">
        <f t="shared" si="15"/>
        <v>0</v>
      </c>
      <c r="H59" s="218"/>
      <c r="I59" s="209">
        <f t="shared" si="16"/>
        <v>0</v>
      </c>
      <c r="J59" s="154">
        <f t="shared" si="17"/>
        <v>0</v>
      </c>
      <c r="K59" s="181">
        <f>Doklady!E7</f>
        <v>0</v>
      </c>
      <c r="L59" s="181">
        <f>IF(A59&lt;&gt;"",INDEX('FP'!H:H,Doklady!B$2+(ROW()-52)),"")</f>
        <v>0</v>
      </c>
      <c r="M59" s="181">
        <f t="shared" si="18"/>
        <v>0</v>
      </c>
    </row>
    <row r="60" spans="1:13" ht="12" customHeight="1">
      <c r="A60" s="207">
        <f>Doklady!D8</f>
        <v>0</v>
      </c>
      <c r="B60" s="235">
        <f>Doklady!G8</f>
        <v>0</v>
      </c>
      <c r="C60" s="209">
        <f>IF(A60&lt;&gt;"",INDEX('FP'!D:D,Doklady!B$2+(ROW()-53)),"")</f>
        <v>0</v>
      </c>
      <c r="D60" s="209">
        <f>IF(A60&lt;&gt;"",Doklady!H8-Doklady!I8,"")</f>
        <v>0</v>
      </c>
      <c r="E60" s="209">
        <f>IF(A60&lt;&gt;"",MIN(D60,C60)*Doklady!C8/(1-Doklady!C8),"")</f>
        <v>0</v>
      </c>
      <c r="F60" s="218">
        <f>IF(A60&lt;&gt;"",Doklady!I8,"")</f>
        <v>0</v>
      </c>
      <c r="G60" s="209">
        <f t="shared" si="15"/>
        <v>0</v>
      </c>
      <c r="H60" s="218"/>
      <c r="I60" s="209">
        <f t="shared" si="16"/>
        <v>0</v>
      </c>
      <c r="J60" s="154">
        <f t="shared" si="17"/>
        <v>0</v>
      </c>
      <c r="K60" s="181">
        <f>Doklady!E8</f>
        <v>0</v>
      </c>
      <c r="L60" s="181">
        <f>IF(A60&lt;&gt;"",INDEX('FP'!H:H,Doklady!B$2+(ROW()-52)),"")</f>
        <v>0</v>
      </c>
      <c r="M60" s="181">
        <f t="shared" si="18"/>
        <v>0</v>
      </c>
    </row>
    <row r="61" spans="1:13" ht="12" customHeight="1">
      <c r="A61" s="207">
        <f>Doklady!D9</f>
        <v>0</v>
      </c>
      <c r="B61" s="235">
        <f>Doklady!G9</f>
        <v>0</v>
      </c>
      <c r="C61" s="209">
        <f>IF(A61&lt;&gt;"",INDEX('FP'!D:D,Doklady!B$2+(ROW()-53)),"")</f>
        <v>0</v>
      </c>
      <c r="D61" s="209">
        <f>IF(A61&lt;&gt;"",Doklady!H9-Doklady!I9,"")</f>
        <v>0</v>
      </c>
      <c r="E61" s="209">
        <f>IF(A61&lt;&gt;"",MIN(D61,C61)*Doklady!C9/(1-Doklady!C9),"")</f>
        <v>0</v>
      </c>
      <c r="F61" s="218">
        <f>IF(A61&lt;&gt;"",Doklady!I9,"")</f>
        <v>0</v>
      </c>
      <c r="G61" s="209">
        <f t="shared" si="15"/>
        <v>0</v>
      </c>
      <c r="H61" s="218"/>
      <c r="I61" s="209">
        <f t="shared" si="16"/>
        <v>0</v>
      </c>
      <c r="J61" s="154">
        <f t="shared" si="17"/>
        <v>0</v>
      </c>
      <c r="K61" s="181">
        <f>Doklady!E9</f>
        <v>0</v>
      </c>
      <c r="L61" s="181">
        <f>IF(A61&lt;&gt;"",INDEX('FP'!H:H,Doklady!B$2+(ROW()-52)),"")</f>
        <v>0</v>
      </c>
      <c r="M61" s="181">
        <f t="shared" si="18"/>
        <v>0</v>
      </c>
    </row>
    <row r="62" spans="1:13" ht="12" customHeight="1">
      <c r="A62" s="207">
        <f>Doklady!D10</f>
        <v>0</v>
      </c>
      <c r="B62" s="235">
        <f>Doklady!G10</f>
        <v>0</v>
      </c>
      <c r="C62" s="209">
        <f>IF(A62&lt;&gt;"",INDEX('FP'!D:D,Doklady!B$2+(ROW()-53)),"")</f>
        <v>0</v>
      </c>
      <c r="D62" s="209">
        <f>IF(A62&lt;&gt;"",Doklady!H10-Doklady!I10,"")</f>
        <v>0</v>
      </c>
      <c r="E62" s="209">
        <f>IF(A62&lt;&gt;"",MIN(D62,C62)*Doklady!C10/(1-Doklady!C10),"")</f>
        <v>0</v>
      </c>
      <c r="F62" s="218">
        <f>IF(A62&lt;&gt;"",Doklady!I10,"")</f>
        <v>0</v>
      </c>
      <c r="G62" s="209">
        <f t="shared" si="15"/>
        <v>0</v>
      </c>
      <c r="H62" s="218"/>
      <c r="I62" s="209">
        <f t="shared" si="16"/>
        <v>0</v>
      </c>
      <c r="J62" s="154">
        <f t="shared" si="17"/>
        <v>0</v>
      </c>
      <c r="K62" s="181">
        <f>Doklady!E10</f>
        <v>0</v>
      </c>
      <c r="L62" s="181">
        <f>IF(A62&lt;&gt;"",INDEX('FP'!H:H,Doklady!B$2+(ROW()-52)),"")</f>
        <v>0</v>
      </c>
      <c r="M62" s="181">
        <f t="shared" si="18"/>
        <v>0</v>
      </c>
    </row>
    <row r="63" spans="1:13" ht="12" customHeight="1">
      <c r="A63" s="207">
        <f>Doklady!D11</f>
        <v>0</v>
      </c>
      <c r="B63" s="235">
        <f>Doklady!G11</f>
        <v>0</v>
      </c>
      <c r="C63" s="209">
        <f>IF(A63&lt;&gt;"",INDEX('FP'!D:D,Doklady!B$2+(ROW()-53)),"")</f>
        <v>0</v>
      </c>
      <c r="D63" s="209">
        <f>IF(A63&lt;&gt;"",Doklady!H11-Doklady!I11,"")</f>
        <v>0</v>
      </c>
      <c r="E63" s="209">
        <f>IF(A63&lt;&gt;"",MIN(D63,C63)*Doklady!C11/(1-Doklady!C11),"")</f>
        <v>0</v>
      </c>
      <c r="F63" s="218">
        <f>IF(A63&lt;&gt;"",Doklady!I11,"")</f>
        <v>0</v>
      </c>
      <c r="G63" s="209">
        <f t="shared" si="15"/>
        <v>0</v>
      </c>
      <c r="H63" s="218"/>
      <c r="I63" s="209">
        <f t="shared" si="16"/>
        <v>0</v>
      </c>
      <c r="J63" s="154">
        <f t="shared" si="17"/>
        <v>0</v>
      </c>
      <c r="K63" s="181">
        <f>Doklady!E11</f>
        <v>0</v>
      </c>
      <c r="L63" s="181">
        <f>IF(A63&lt;&gt;"",INDEX('FP'!H:H,Doklady!B$2+(ROW()-52)),"")</f>
        <v>0</v>
      </c>
      <c r="M63" s="181">
        <f t="shared" si="18"/>
        <v>0</v>
      </c>
    </row>
    <row r="64" spans="1:13" ht="12" customHeight="1">
      <c r="A64" s="207">
        <f>Doklady!D12</f>
        <v>0</v>
      </c>
      <c r="B64" s="235">
        <f>Doklady!G12</f>
        <v>0</v>
      </c>
      <c r="C64" s="209">
        <f>IF(A64&lt;&gt;"",INDEX('FP'!D:D,Doklady!B$2+(ROW()-53)),"")</f>
        <v>0</v>
      </c>
      <c r="D64" s="209">
        <f>IF(A64&lt;&gt;"",Doklady!H12-Doklady!I12,"")</f>
        <v>0</v>
      </c>
      <c r="E64" s="209">
        <f>IF(A64&lt;&gt;"",MIN(D64,C64)*Doklady!C12/(1-Doklady!C12),"")</f>
        <v>0</v>
      </c>
      <c r="F64" s="218">
        <f>IF(A64&lt;&gt;"",Doklady!I12,"")</f>
        <v>0</v>
      </c>
      <c r="G64" s="209">
        <f t="shared" si="15"/>
        <v>0</v>
      </c>
      <c r="H64" s="218"/>
      <c r="I64" s="209">
        <f t="shared" si="16"/>
        <v>0</v>
      </c>
      <c r="J64" s="154" t="s">
        <v>707</v>
      </c>
      <c r="K64" s="181">
        <f>Doklady!E12</f>
        <v>0</v>
      </c>
      <c r="L64" s="181">
        <f>IF(A64&lt;&gt;"",INDEX('FP'!H:H,Doklady!B$2+(ROW()-52)),"")</f>
        <v>0</v>
      </c>
      <c r="M64" s="181">
        <f t="shared" si="18"/>
        <v>0</v>
      </c>
    </row>
    <row r="65" spans="1:13" ht="12" customHeight="1">
      <c r="A65" s="207">
        <f>Doklady!D13</f>
        <v>0</v>
      </c>
      <c r="B65" s="235">
        <f>Doklady!G13</f>
        <v>0</v>
      </c>
      <c r="C65" s="209">
        <f>IF(A65&lt;&gt;"",INDEX('FP'!D:D,Doklady!B$2+(ROW()-53)),"")</f>
        <v>0</v>
      </c>
      <c r="D65" s="209">
        <f>IF(A65&lt;&gt;"",Doklady!H13-Doklady!I13,"")</f>
        <v>0</v>
      </c>
      <c r="E65" s="209">
        <f>IF(A65&lt;&gt;"",MIN(D65,C65)*Doklady!C13/(1-Doklady!C13),"")</f>
        <v>0</v>
      </c>
      <c r="F65" s="218">
        <f>IF(A65&lt;&gt;"",Doklady!I13,"")</f>
        <v>0</v>
      </c>
      <c r="G65" s="209">
        <f t="shared" si="15"/>
        <v>0</v>
      </c>
      <c r="H65" s="218"/>
      <c r="I65" s="209">
        <f t="shared" si="16"/>
        <v>0</v>
      </c>
      <c r="J65" s="154">
        <f aca="true" t="shared" si="19" ref="J65:J118">IF(D65&gt;C65,"Vyúčtované prostriedky nemôžu byť väčšie ako poskytnuté. Opravte v hárku ""Doklady""","")</f>
        <v>0</v>
      </c>
      <c r="K65" s="181">
        <f>Doklady!E13</f>
        <v>0</v>
      </c>
      <c r="L65" s="181">
        <f>IF(A65&lt;&gt;"",INDEX('FP'!H:H,Doklady!B$2+(ROW()-52)),"")</f>
        <v>0</v>
      </c>
      <c r="M65" s="181">
        <f t="shared" si="18"/>
        <v>0</v>
      </c>
    </row>
    <row r="66" spans="1:13" ht="12" customHeight="1">
      <c r="A66" s="207">
        <f>Doklady!D14</f>
        <v>0</v>
      </c>
      <c r="B66" s="235">
        <f>Doklady!G14</f>
        <v>0</v>
      </c>
      <c r="C66" s="209">
        <f>IF(A66&lt;&gt;"",INDEX('FP'!D:D,Doklady!B$2+(ROW()-53)),"")</f>
        <v>0</v>
      </c>
      <c r="D66" s="209">
        <f>IF(A66&lt;&gt;"",Doklady!H14-Doklady!I14,"")</f>
        <v>0</v>
      </c>
      <c r="E66" s="209">
        <f>IF(A66&lt;&gt;"",MIN(D66,C66)*Doklady!C14/(1-Doklady!C14),"")</f>
        <v>0</v>
      </c>
      <c r="F66" s="218">
        <f>IF(A66&lt;&gt;"",Doklady!I14,"")</f>
        <v>0</v>
      </c>
      <c r="G66" s="209">
        <f t="shared" si="15"/>
        <v>0</v>
      </c>
      <c r="H66" s="218"/>
      <c r="I66" s="209">
        <f t="shared" si="16"/>
        <v>0</v>
      </c>
      <c r="J66" s="154">
        <f t="shared" si="19"/>
        <v>0</v>
      </c>
      <c r="K66" s="181">
        <f>Doklady!E14</f>
        <v>0</v>
      </c>
      <c r="L66" s="181">
        <f>IF(A66&lt;&gt;"",INDEX('FP'!H:H,Doklady!B$2+(ROW()-52)),"")</f>
        <v>0</v>
      </c>
      <c r="M66" s="181">
        <f t="shared" si="18"/>
        <v>0</v>
      </c>
    </row>
    <row r="67" spans="1:13" ht="12" customHeight="1">
      <c r="A67" s="207">
        <f>Doklady!D15</f>
        <v>0</v>
      </c>
      <c r="B67" s="235">
        <f>Doklady!G15</f>
        <v>0</v>
      </c>
      <c r="C67" s="209">
        <f>IF(A67&lt;&gt;"",INDEX('FP'!D:D,Doklady!B$2+(ROW()-53)),"")</f>
        <v>0</v>
      </c>
      <c r="D67" s="209">
        <f>IF(A67&lt;&gt;"",Doklady!H15-Doklady!I15,"")</f>
        <v>0</v>
      </c>
      <c r="E67" s="209">
        <f>IF(A67&lt;&gt;"",MIN(D67,C67)*Doklady!C15/(1-Doklady!C15),"")</f>
        <v>0</v>
      </c>
      <c r="F67" s="218">
        <f>IF(A67&lt;&gt;"",Doklady!I15,"")</f>
        <v>0</v>
      </c>
      <c r="G67" s="209">
        <f t="shared" si="15"/>
        <v>0</v>
      </c>
      <c r="H67" s="218"/>
      <c r="I67" s="209">
        <f t="shared" si="16"/>
        <v>0</v>
      </c>
      <c r="J67" s="154">
        <f t="shared" si="19"/>
        <v>0</v>
      </c>
      <c r="K67" s="181">
        <f>Doklady!E15</f>
        <v>0</v>
      </c>
      <c r="L67" s="181">
        <f>IF(A67&lt;&gt;"",INDEX('FP'!H:H,Doklady!B$2+(ROW()-52)),"")</f>
        <v>0</v>
      </c>
      <c r="M67" s="181">
        <f t="shared" si="18"/>
        <v>0</v>
      </c>
    </row>
    <row r="68" spans="1:13" ht="12" customHeight="1">
      <c r="A68" s="207">
        <f>Doklady!D16</f>
        <v>0</v>
      </c>
      <c r="B68" s="235">
        <f>Doklady!G16</f>
        <v>0</v>
      </c>
      <c r="C68" s="209">
        <f>IF(A68&lt;&gt;"",INDEX('FP'!D:D,Doklady!B$2+(ROW()-53)),"")</f>
        <v>0</v>
      </c>
      <c r="D68" s="209">
        <f>IF(A68&lt;&gt;"",Doklady!H16-Doklady!I16,"")</f>
        <v>0</v>
      </c>
      <c r="E68" s="209">
        <f>IF(A68&lt;&gt;"",MIN(D68,C68)*Doklady!C16/(1-Doklady!C16),"")</f>
        <v>0</v>
      </c>
      <c r="F68" s="218">
        <f>IF(A68&lt;&gt;"",Doklady!I16,"")</f>
        <v>0</v>
      </c>
      <c r="G68" s="209">
        <f t="shared" si="15"/>
        <v>0</v>
      </c>
      <c r="H68" s="218"/>
      <c r="I68" s="209">
        <f t="shared" si="16"/>
        <v>0</v>
      </c>
      <c r="J68" s="154">
        <f t="shared" si="19"/>
        <v>0</v>
      </c>
      <c r="K68" s="181">
        <f>Doklady!E16</f>
        <v>0</v>
      </c>
      <c r="L68" s="181">
        <f>IF(A68&lt;&gt;"",INDEX('FP'!H:H,Doklady!B$2+(ROW()-52)),"")</f>
        <v>0</v>
      </c>
      <c r="M68" s="181">
        <f t="shared" si="18"/>
        <v>0</v>
      </c>
    </row>
    <row r="69" spans="1:13" ht="12" customHeight="1">
      <c r="A69" s="207">
        <f>Doklady!D17</f>
        <v>0</v>
      </c>
      <c r="B69" s="235">
        <f>Doklady!G17</f>
        <v>0</v>
      </c>
      <c r="C69" s="209">
        <f>IF(A69&lt;&gt;"",INDEX('FP'!D:D,Doklady!B$2+(ROW()-53)),"")</f>
        <v>0</v>
      </c>
      <c r="D69" s="209">
        <f>IF(A69&lt;&gt;"",Doklady!H17-Doklady!I17,"")</f>
        <v>0</v>
      </c>
      <c r="E69" s="209">
        <f>IF(A69&lt;&gt;"",MIN(D69,C69)*Doklady!C17/(1-Doklady!C17),"")</f>
        <v>0</v>
      </c>
      <c r="F69" s="218">
        <f>IF(A69&lt;&gt;"",Doklady!I17,"")</f>
        <v>0</v>
      </c>
      <c r="G69" s="209">
        <f t="shared" si="15"/>
        <v>0</v>
      </c>
      <c r="H69" s="218"/>
      <c r="I69" s="209">
        <f t="shared" si="16"/>
        <v>0</v>
      </c>
      <c r="J69" s="154">
        <f t="shared" si="19"/>
        <v>0</v>
      </c>
      <c r="K69" s="181">
        <f>Doklady!E17</f>
        <v>0</v>
      </c>
      <c r="L69" s="181">
        <f>IF(A69&lt;&gt;"",INDEX('FP'!H:H,Doklady!B$2+(ROW()-52)),"")</f>
        <v>0</v>
      </c>
      <c r="M69" s="181">
        <f t="shared" si="18"/>
        <v>0</v>
      </c>
    </row>
    <row r="70" spans="1:13" ht="12" customHeight="1">
      <c r="A70" s="207">
        <f>Doklady!D18</f>
        <v>0</v>
      </c>
      <c r="B70" s="235">
        <f>Doklady!G18</f>
        <v>0</v>
      </c>
      <c r="C70" s="209">
        <f>IF(A70&lt;&gt;"",INDEX('FP'!D:D,Doklady!B$2+(ROW()-53)),"")</f>
        <v>0</v>
      </c>
      <c r="D70" s="209">
        <f>IF(A70&lt;&gt;"",Doklady!H18-Doklady!I18,"")</f>
        <v>0</v>
      </c>
      <c r="E70" s="209">
        <f>IF(A70&lt;&gt;"",MIN(D70,C70)*Doklady!C18/(1-Doklady!C18),"")</f>
        <v>0</v>
      </c>
      <c r="F70" s="218">
        <f>IF(A70&lt;&gt;"",Doklady!I18,"")</f>
        <v>0</v>
      </c>
      <c r="G70" s="209">
        <f t="shared" si="15"/>
        <v>0</v>
      </c>
      <c r="H70" s="218"/>
      <c r="I70" s="209">
        <f t="shared" si="16"/>
        <v>0</v>
      </c>
      <c r="J70" s="154">
        <f t="shared" si="19"/>
        <v>0</v>
      </c>
      <c r="K70" s="181">
        <f>Doklady!E18</f>
        <v>0</v>
      </c>
      <c r="L70" s="181">
        <f>IF(A70&lt;&gt;"",INDEX('FP'!H:H,Doklady!B$2+(ROW()-52)),"")</f>
        <v>0</v>
      </c>
      <c r="M70" s="181">
        <f t="shared" si="18"/>
        <v>0</v>
      </c>
    </row>
    <row r="71" spans="1:13" ht="12" customHeight="1">
      <c r="A71" s="207">
        <f>Doklady!D19</f>
        <v>0</v>
      </c>
      <c r="B71" s="235">
        <f>Doklady!G19</f>
        <v>0</v>
      </c>
      <c r="C71" s="209">
        <f>IF(A71&lt;&gt;"",INDEX('FP'!D:D,Doklady!B$2+(ROW()-53)),"")</f>
        <v>0</v>
      </c>
      <c r="D71" s="209">
        <f>IF(A71&lt;&gt;"",Doklady!H19-Doklady!I19,"")</f>
        <v>0</v>
      </c>
      <c r="E71" s="209">
        <f>IF(A71&lt;&gt;"",MIN(D71,C71)*Doklady!C19/(1-Doklady!C19),"")</f>
        <v>0</v>
      </c>
      <c r="F71" s="218">
        <f>IF(A71&lt;&gt;"",Doklady!I19,"")</f>
        <v>0</v>
      </c>
      <c r="G71" s="209">
        <f t="shared" si="15"/>
        <v>0</v>
      </c>
      <c r="H71" s="218"/>
      <c r="I71" s="209">
        <f t="shared" si="16"/>
        <v>0</v>
      </c>
      <c r="J71" s="154">
        <f t="shared" si="19"/>
        <v>0</v>
      </c>
      <c r="K71" s="181">
        <f>Doklady!E19</f>
        <v>0</v>
      </c>
      <c r="L71" s="181">
        <f>IF(A71&lt;&gt;"",INDEX('FP'!H:H,Doklady!B$2+(ROW()-52)),"")</f>
        <v>0</v>
      </c>
      <c r="M71" s="181">
        <f t="shared" si="18"/>
        <v>0</v>
      </c>
    </row>
    <row r="72" spans="1:13" ht="12" customHeight="1">
      <c r="A72" s="207">
        <f>Doklady!D20</f>
        <v>0</v>
      </c>
      <c r="B72" s="235">
        <f>Doklady!G20</f>
        <v>0</v>
      </c>
      <c r="C72" s="209">
        <f>IF(A72&lt;&gt;"",INDEX('FP'!D:D,Doklady!B$2+(ROW()-53)),"")</f>
        <v>0</v>
      </c>
      <c r="D72" s="209">
        <f>IF(A72&lt;&gt;"",Doklady!H20-Doklady!I20,"")</f>
        <v>0</v>
      </c>
      <c r="E72" s="209">
        <f>IF(A72&lt;&gt;"",MIN(D72,C72)*Doklady!C20/(1-Doklady!C20),"")</f>
        <v>0</v>
      </c>
      <c r="F72" s="218">
        <f>IF(A72&lt;&gt;"",Doklady!I20,"")</f>
        <v>0</v>
      </c>
      <c r="G72" s="209">
        <f t="shared" si="15"/>
        <v>0</v>
      </c>
      <c r="H72" s="218"/>
      <c r="I72" s="209">
        <f t="shared" si="16"/>
        <v>0</v>
      </c>
      <c r="J72" s="154">
        <f t="shared" si="19"/>
        <v>0</v>
      </c>
      <c r="K72" s="181">
        <f>Doklady!E20</f>
        <v>0</v>
      </c>
      <c r="L72" s="181">
        <f>IF(A72&lt;&gt;"",INDEX('FP'!H:H,Doklady!B$2+(ROW()-52)),"")</f>
        <v>0</v>
      </c>
      <c r="M72" s="181">
        <f t="shared" si="18"/>
        <v>0</v>
      </c>
    </row>
    <row r="73" spans="1:13" ht="12" customHeight="1">
      <c r="A73" s="207">
        <f>Doklady!D21</f>
        <v>0</v>
      </c>
      <c r="B73" s="235">
        <f>Doklady!G21</f>
        <v>0</v>
      </c>
      <c r="C73" s="209">
        <f>IF(A73&lt;&gt;"",INDEX('FP'!D:D,Doklady!B$2+(ROW()-53)),"")</f>
        <v>0</v>
      </c>
      <c r="D73" s="209">
        <f>IF(A73&lt;&gt;"",Doklady!H21-Doklady!I21,"")</f>
        <v>0</v>
      </c>
      <c r="E73" s="209">
        <f>IF(A73&lt;&gt;"",MIN(D73,C73)*Doklady!C21/(1-Doklady!C21),"")</f>
        <v>0</v>
      </c>
      <c r="F73" s="218">
        <f>IF(A73&lt;&gt;"",Doklady!I21,"")</f>
        <v>0</v>
      </c>
      <c r="G73" s="209">
        <f t="shared" si="15"/>
        <v>0</v>
      </c>
      <c r="H73" s="218"/>
      <c r="I73" s="209">
        <f t="shared" si="16"/>
        <v>0</v>
      </c>
      <c r="J73" s="154">
        <f t="shared" si="19"/>
        <v>0</v>
      </c>
      <c r="K73" s="181">
        <f>Doklady!E21</f>
        <v>0</v>
      </c>
      <c r="L73" s="181">
        <f>IF(A73&lt;&gt;"",INDEX('FP'!H:H,Doklady!B$2+(ROW()-52)),"")</f>
        <v>0</v>
      </c>
      <c r="M73" s="181">
        <f t="shared" si="18"/>
        <v>0</v>
      </c>
    </row>
    <row r="74" spans="1:13" ht="12" customHeight="1">
      <c r="A74" s="207">
        <f>Doklady!D22</f>
        <v>0</v>
      </c>
      <c r="B74" s="235">
        <f>Doklady!G22</f>
        <v>0</v>
      </c>
      <c r="C74" s="209">
        <f>IF(A74&lt;&gt;"",INDEX('FP'!D:D,Doklady!B$2+(ROW()-53)),"")</f>
        <v>0</v>
      </c>
      <c r="D74" s="209">
        <f>IF(A74&lt;&gt;"",Doklady!H22-Doklady!I22,"")</f>
        <v>0</v>
      </c>
      <c r="E74" s="209">
        <f>IF(A74&lt;&gt;"",MIN(D74,C74)*Doklady!C22/(1-Doklady!C22),"")</f>
        <v>0</v>
      </c>
      <c r="F74" s="218">
        <f>IF(A74&lt;&gt;"",Doklady!I22,"")</f>
        <v>0</v>
      </c>
      <c r="G74" s="209">
        <f t="shared" si="15"/>
        <v>0</v>
      </c>
      <c r="H74" s="218"/>
      <c r="I74" s="209">
        <f t="shared" si="16"/>
        <v>0</v>
      </c>
      <c r="J74" s="154">
        <f t="shared" si="19"/>
        <v>0</v>
      </c>
      <c r="K74" s="181">
        <f>Doklady!E22</f>
        <v>0</v>
      </c>
      <c r="L74" s="181">
        <f>IF(A74&lt;&gt;"",INDEX('FP'!H:H,Doklady!B$2+(ROW()-52)),"")</f>
        <v>0</v>
      </c>
      <c r="M74" s="181">
        <f t="shared" si="18"/>
        <v>0</v>
      </c>
    </row>
    <row r="75" spans="1:13" ht="12" customHeight="1">
      <c r="A75" s="207">
        <f>Doklady!D23</f>
        <v>0</v>
      </c>
      <c r="B75" s="235">
        <f>Doklady!G23</f>
        <v>0</v>
      </c>
      <c r="C75" s="209">
        <f>IF(A75&lt;&gt;"",INDEX('FP'!D:D,Doklady!B$2+(ROW()-53)),"")</f>
        <v>0</v>
      </c>
      <c r="D75" s="209">
        <f>IF(A75&lt;&gt;"",Doklady!H23-Doklady!I23,"")</f>
        <v>0</v>
      </c>
      <c r="E75" s="209">
        <f>IF(A75&lt;&gt;"",MIN(D75,C75)*Doklady!C23/(1-Doklady!C23),"")</f>
        <v>0</v>
      </c>
      <c r="F75" s="218">
        <f>IF(A75&lt;&gt;"",Doklady!I23,"")</f>
        <v>0</v>
      </c>
      <c r="G75" s="209">
        <f t="shared" si="15"/>
        <v>0</v>
      </c>
      <c r="H75" s="218"/>
      <c r="I75" s="209">
        <f t="shared" si="16"/>
        <v>0</v>
      </c>
      <c r="J75" s="154">
        <f t="shared" si="19"/>
        <v>0</v>
      </c>
      <c r="K75" s="181">
        <f>Doklady!E23</f>
        <v>0</v>
      </c>
      <c r="L75" s="181">
        <f>IF(A75&lt;&gt;"",INDEX('FP'!H:H,Doklady!B$2+(ROW()-52)),"")</f>
        <v>0</v>
      </c>
      <c r="M75" s="181">
        <f t="shared" si="18"/>
        <v>0</v>
      </c>
    </row>
    <row r="76" spans="1:13" ht="12" customHeight="1">
      <c r="A76" s="207">
        <f>Doklady!D24</f>
        <v>0</v>
      </c>
      <c r="B76" s="235">
        <f>Doklady!G24</f>
        <v>0</v>
      </c>
      <c r="C76" s="209">
        <f>IF(A76&lt;&gt;"",INDEX('FP'!D:D,Doklady!B$2+(ROW()-53)),"")</f>
        <v>0</v>
      </c>
      <c r="D76" s="209">
        <f>IF(A76&lt;&gt;"",Doklady!H24-Doklady!I24,"")</f>
        <v>0</v>
      </c>
      <c r="E76" s="209">
        <f>IF(A76&lt;&gt;"",MIN(D76,C76)*Doklady!C24/(1-Doklady!C24),"")</f>
        <v>0</v>
      </c>
      <c r="F76" s="218">
        <f>IF(A76&lt;&gt;"",Doklady!I24,"")</f>
        <v>0</v>
      </c>
      <c r="G76" s="209">
        <f t="shared" si="15"/>
        <v>0</v>
      </c>
      <c r="H76" s="218"/>
      <c r="I76" s="209">
        <f t="shared" si="16"/>
        <v>0</v>
      </c>
      <c r="J76" s="154">
        <f t="shared" si="19"/>
        <v>0</v>
      </c>
      <c r="K76" s="181">
        <f>Doklady!E24</f>
        <v>0</v>
      </c>
      <c r="L76" s="181">
        <f>IF(A76&lt;&gt;"",INDEX('FP'!H:H,Doklady!B$2+(ROW()-52)),"")</f>
        <v>0</v>
      </c>
      <c r="M76" s="181">
        <f t="shared" si="18"/>
        <v>0</v>
      </c>
    </row>
    <row r="77" spans="1:13" ht="12" customHeight="1">
      <c r="A77" s="207">
        <f>Doklady!D25</f>
        <v>0</v>
      </c>
      <c r="B77" s="235">
        <f>Doklady!G25</f>
        <v>0</v>
      </c>
      <c r="C77" s="209">
        <f>IF(A77&lt;&gt;"",INDEX('FP'!D:D,Doklady!B$2+(ROW()-53)),"")</f>
        <v>0</v>
      </c>
      <c r="D77" s="209">
        <f>IF(A77&lt;&gt;"",Doklady!H25-Doklady!I25,"")</f>
        <v>0</v>
      </c>
      <c r="E77" s="209">
        <f>IF(A77&lt;&gt;"",MIN(D77,C77)*Doklady!C25/(1-Doklady!C25),"")</f>
        <v>0</v>
      </c>
      <c r="F77" s="218">
        <f>IF(A77&lt;&gt;"",Doklady!I25,"")</f>
        <v>0</v>
      </c>
      <c r="G77" s="209">
        <f t="shared" si="15"/>
        <v>0</v>
      </c>
      <c r="H77" s="218"/>
      <c r="I77" s="209">
        <f t="shared" si="16"/>
        <v>0</v>
      </c>
      <c r="J77" s="154">
        <f t="shared" si="19"/>
        <v>0</v>
      </c>
      <c r="K77" s="181">
        <f>Doklady!E25</f>
        <v>0</v>
      </c>
      <c r="L77" s="181">
        <f>IF(A77&lt;&gt;"",INDEX('FP'!H:H,Doklady!B$2+(ROW()-52)),"")</f>
        <v>0</v>
      </c>
      <c r="M77" s="181">
        <f t="shared" si="18"/>
        <v>0</v>
      </c>
    </row>
    <row r="78" spans="1:13" ht="12" customHeight="1">
      <c r="A78" s="207">
        <f>Doklady!D26</f>
        <v>0</v>
      </c>
      <c r="B78" s="235">
        <f>Doklady!G26</f>
        <v>0</v>
      </c>
      <c r="C78" s="209">
        <f>IF(A78&lt;&gt;"",INDEX('FP'!D:D,Doklady!B$2+(ROW()-53)),"")</f>
        <v>0</v>
      </c>
      <c r="D78" s="209">
        <f>IF(A78&lt;&gt;"",Doklady!H26-Doklady!I26,"")</f>
        <v>0</v>
      </c>
      <c r="E78" s="209">
        <f>IF(A78&lt;&gt;"",MIN(D78,C78)*Doklady!C26/(1-Doklady!C26),"")</f>
        <v>0</v>
      </c>
      <c r="F78" s="218">
        <f>IF(A78&lt;&gt;"",Doklady!I26,"")</f>
        <v>0</v>
      </c>
      <c r="G78" s="209">
        <f t="shared" si="15"/>
        <v>0</v>
      </c>
      <c r="H78" s="218"/>
      <c r="I78" s="209">
        <f t="shared" si="16"/>
        <v>0</v>
      </c>
      <c r="J78" s="154">
        <f t="shared" si="19"/>
        <v>0</v>
      </c>
      <c r="K78" s="181">
        <f>Doklady!E26</f>
        <v>0</v>
      </c>
      <c r="L78" s="181">
        <f>IF(A78&lt;&gt;"",INDEX('FP'!H:H,Doklady!B$2+(ROW()-52)),"")</f>
        <v>0</v>
      </c>
      <c r="M78" s="181">
        <f t="shared" si="18"/>
        <v>0</v>
      </c>
    </row>
    <row r="79" spans="1:13" ht="12" customHeight="1">
      <c r="A79" s="207">
        <f>Doklady!D27</f>
        <v>0</v>
      </c>
      <c r="B79" s="235">
        <f>Doklady!G27</f>
        <v>0</v>
      </c>
      <c r="C79" s="209">
        <f>IF(A79&lt;&gt;"",INDEX('FP'!D:D,Doklady!B$2+(ROW()-53)),"")</f>
        <v>0</v>
      </c>
      <c r="D79" s="209">
        <f>IF(A79&lt;&gt;"",Doklady!H27-Doklady!I27,"")</f>
        <v>0</v>
      </c>
      <c r="E79" s="209">
        <f>IF(A79&lt;&gt;"",MIN(D79,C79)*Doklady!C27/(1-Doklady!C27),"")</f>
        <v>0</v>
      </c>
      <c r="F79" s="218">
        <f>IF(A79&lt;&gt;"",Doklady!I27,"")</f>
        <v>0</v>
      </c>
      <c r="G79" s="209">
        <f t="shared" si="15"/>
        <v>0</v>
      </c>
      <c r="H79" s="218"/>
      <c r="I79" s="209">
        <f t="shared" si="16"/>
        <v>0</v>
      </c>
      <c r="J79" s="154">
        <f t="shared" si="19"/>
        <v>0</v>
      </c>
      <c r="K79" s="181">
        <f>Doklady!E27</f>
        <v>0</v>
      </c>
      <c r="L79" s="181">
        <f>IF(A79&lt;&gt;"",INDEX('FP'!H:H,Doklady!B$2+(ROW()-52)),"")</f>
        <v>0</v>
      </c>
      <c r="M79" s="181">
        <f t="shared" si="18"/>
        <v>0</v>
      </c>
    </row>
    <row r="80" spans="1:13" ht="12" customHeight="1">
      <c r="A80" s="207">
        <f>Doklady!D28</f>
        <v>0</v>
      </c>
      <c r="B80" s="235">
        <f>Doklady!G28</f>
        <v>0</v>
      </c>
      <c r="C80" s="209">
        <f>IF(A80&lt;&gt;"",INDEX('FP'!D:D,Doklady!B$2+(ROW()-53)),"")</f>
        <v>0</v>
      </c>
      <c r="D80" s="209">
        <f>IF(A80&lt;&gt;"",Doklady!H28-Doklady!I28,"")</f>
        <v>0</v>
      </c>
      <c r="E80" s="209">
        <f>IF(A80&lt;&gt;"",MIN(D80,C80)*Doklady!C28/(1-Doklady!C28),"")</f>
        <v>0</v>
      </c>
      <c r="F80" s="218">
        <f>IF(A80&lt;&gt;"",Doklady!I28,"")</f>
        <v>0</v>
      </c>
      <c r="G80" s="209">
        <f t="shared" si="15"/>
        <v>0</v>
      </c>
      <c r="H80" s="218"/>
      <c r="I80" s="209">
        <f t="shared" si="16"/>
        <v>0</v>
      </c>
      <c r="J80" s="154">
        <f t="shared" si="19"/>
        <v>0</v>
      </c>
      <c r="K80" s="181">
        <f>Doklady!E28</f>
        <v>0</v>
      </c>
      <c r="L80" s="181">
        <f>IF(A80&lt;&gt;"",INDEX('FP'!H:H,Doklady!B$2+(ROW()-52)),"")</f>
        <v>0</v>
      </c>
      <c r="M80" s="181">
        <f t="shared" si="18"/>
        <v>0</v>
      </c>
    </row>
    <row r="81" spans="1:13" ht="12" customHeight="1">
      <c r="A81" s="207">
        <f>Doklady!D29</f>
        <v>0</v>
      </c>
      <c r="B81" s="235">
        <f>Doklady!G29</f>
        <v>0</v>
      </c>
      <c r="C81" s="209">
        <f>IF(A81&lt;&gt;"",INDEX('FP'!D:D,Doklady!B$2+(ROW()-53)),"")</f>
        <v>0</v>
      </c>
      <c r="D81" s="209">
        <f>IF(A81&lt;&gt;"",Doklady!H29-Doklady!I29,"")</f>
        <v>0</v>
      </c>
      <c r="E81" s="209">
        <f>IF(A81&lt;&gt;"",MIN(D81,C81)*Doklady!C29/(1-Doklady!C29),"")</f>
        <v>0</v>
      </c>
      <c r="F81" s="218">
        <f>IF(A81&lt;&gt;"",Doklady!I29,"")</f>
        <v>0</v>
      </c>
      <c r="G81" s="209">
        <f t="shared" si="15"/>
        <v>0</v>
      </c>
      <c r="H81" s="218"/>
      <c r="I81" s="209">
        <f t="shared" si="16"/>
        <v>0</v>
      </c>
      <c r="J81" s="154">
        <f t="shared" si="19"/>
        <v>0</v>
      </c>
      <c r="K81" s="181">
        <f>Doklady!E29</f>
        <v>0</v>
      </c>
      <c r="L81" s="181">
        <f>IF(A81&lt;&gt;"",INDEX('FP'!H:H,Doklady!B$2+(ROW()-52)),"")</f>
        <v>0</v>
      </c>
      <c r="M81" s="181">
        <f t="shared" si="18"/>
        <v>0</v>
      </c>
    </row>
    <row r="82" spans="1:13" ht="12" customHeight="1">
      <c r="A82" s="207">
        <f>Doklady!D30</f>
        <v>0</v>
      </c>
      <c r="B82" s="235">
        <f>Doklady!G30</f>
        <v>0</v>
      </c>
      <c r="C82" s="209">
        <f>IF(A82&lt;&gt;"",INDEX('FP'!D:D,Doklady!B$2+(ROW()-53)),"")</f>
        <v>0</v>
      </c>
      <c r="D82" s="209">
        <f>IF(A82&lt;&gt;"",Doklady!H30-Doklady!I30,"")</f>
        <v>0</v>
      </c>
      <c r="E82" s="209">
        <f>IF(A82&lt;&gt;"",MIN(D82,C82)*Doklady!C30/(1-Doklady!C30),"")</f>
        <v>0</v>
      </c>
      <c r="F82" s="218">
        <f>IF(A82&lt;&gt;"",Doklady!I30,"")</f>
        <v>0</v>
      </c>
      <c r="G82" s="209">
        <f t="shared" si="15"/>
        <v>0</v>
      </c>
      <c r="H82" s="218"/>
      <c r="I82" s="209">
        <f t="shared" si="16"/>
        <v>0</v>
      </c>
      <c r="J82" s="154">
        <f t="shared" si="19"/>
        <v>0</v>
      </c>
      <c r="K82" s="181">
        <f>Doklady!E30</f>
        <v>0</v>
      </c>
      <c r="L82" s="181">
        <f>IF(A82&lt;&gt;"",INDEX('FP'!H:H,Doklady!B$2+(ROW()-52)),"")</f>
        <v>0</v>
      </c>
      <c r="M82" s="181">
        <f t="shared" si="18"/>
        <v>0</v>
      </c>
    </row>
    <row r="83" spans="1:13" ht="12" customHeight="1">
      <c r="A83" s="207">
        <f>Doklady!D31</f>
        <v>0</v>
      </c>
      <c r="B83" s="235">
        <f>Doklady!G31</f>
        <v>0</v>
      </c>
      <c r="C83" s="209">
        <f>IF(A83&lt;&gt;"",INDEX('FP'!D:D,Doklady!B$2+(ROW()-53)),"")</f>
        <v>0</v>
      </c>
      <c r="D83" s="209">
        <f>IF(A83&lt;&gt;"",Doklady!H31-Doklady!I31,"")</f>
        <v>0</v>
      </c>
      <c r="E83" s="209">
        <f>IF(A83&lt;&gt;"",MIN(D83,C83)*Doklady!C31/(1-Doklady!C31),"")</f>
        <v>0</v>
      </c>
      <c r="F83" s="218">
        <f>IF(A83&lt;&gt;"",Doklady!I31,"")</f>
        <v>0</v>
      </c>
      <c r="G83" s="209">
        <f t="shared" si="15"/>
        <v>0</v>
      </c>
      <c r="H83" s="218"/>
      <c r="I83" s="209">
        <f t="shared" si="16"/>
        <v>0</v>
      </c>
      <c r="J83" s="154">
        <f t="shared" si="19"/>
        <v>0</v>
      </c>
      <c r="K83" s="181">
        <f>Doklady!E31</f>
        <v>0</v>
      </c>
      <c r="L83" s="181">
        <f>IF(A83&lt;&gt;"",INDEX('FP'!H:H,Doklady!B$2+(ROW()-52)),"")</f>
        <v>0</v>
      </c>
      <c r="M83" s="181">
        <f t="shared" si="18"/>
        <v>0</v>
      </c>
    </row>
    <row r="84" spans="1:13" ht="12" customHeight="1">
      <c r="A84" s="207">
        <f>Doklady!D32</f>
        <v>0</v>
      </c>
      <c r="B84" s="235">
        <f>Doklady!G32</f>
        <v>0</v>
      </c>
      <c r="C84" s="209">
        <f>IF(A84&lt;&gt;"",INDEX('FP'!D:D,Doklady!B$2+(ROW()-53)),"")</f>
        <v>0</v>
      </c>
      <c r="D84" s="209">
        <f>IF(A84&lt;&gt;"",Doklady!H32-Doklady!I32,"")</f>
        <v>0</v>
      </c>
      <c r="E84" s="209">
        <f>IF(A84&lt;&gt;"",MIN(D84,C84)*Doklady!C32/(1-Doklady!C32),"")</f>
        <v>0</v>
      </c>
      <c r="F84" s="218">
        <f>IF(A84&lt;&gt;"",Doklady!I32,"")</f>
        <v>0</v>
      </c>
      <c r="G84" s="209">
        <f t="shared" si="15"/>
        <v>0</v>
      </c>
      <c r="H84" s="218"/>
      <c r="I84" s="209">
        <f t="shared" si="16"/>
        <v>0</v>
      </c>
      <c r="J84" s="154">
        <f t="shared" si="19"/>
        <v>0</v>
      </c>
      <c r="K84" s="181">
        <f>Doklady!E32</f>
        <v>0</v>
      </c>
      <c r="L84" s="181">
        <f>IF(A84&lt;&gt;"",INDEX('FP'!H:H,Doklady!B$2+(ROW()-52)),"")</f>
        <v>0</v>
      </c>
      <c r="M84" s="181">
        <f t="shared" si="18"/>
        <v>0</v>
      </c>
    </row>
    <row r="85" spans="1:13" ht="12" customHeight="1">
      <c r="A85" s="207">
        <f>Doklady!D33</f>
        <v>0</v>
      </c>
      <c r="B85" s="235">
        <f>Doklady!G33</f>
        <v>0</v>
      </c>
      <c r="C85" s="209">
        <f>IF(A85&lt;&gt;"",INDEX('FP'!D:D,Doklady!B$2+(ROW()-53)),"")</f>
        <v>0</v>
      </c>
      <c r="D85" s="209">
        <f>IF(A85&lt;&gt;"",Doklady!H33-Doklady!I33,"")</f>
        <v>0</v>
      </c>
      <c r="E85" s="209">
        <f>IF(A85&lt;&gt;"",MIN(D85,C85)*Doklady!C33/(1-Doklady!C33),"")</f>
        <v>0</v>
      </c>
      <c r="F85" s="218">
        <f>IF(A85&lt;&gt;"",Doklady!I33,"")</f>
        <v>0</v>
      </c>
      <c r="G85" s="209">
        <f t="shared" si="15"/>
        <v>0</v>
      </c>
      <c r="H85" s="218"/>
      <c r="I85" s="209">
        <f t="shared" si="16"/>
        <v>0</v>
      </c>
      <c r="J85" s="154">
        <f t="shared" si="19"/>
        <v>0</v>
      </c>
      <c r="K85" s="181">
        <f>Doklady!E33</f>
        <v>0</v>
      </c>
      <c r="L85" s="181">
        <f>IF(A85&lt;&gt;"",INDEX('FP'!H:H,Doklady!B$2+(ROW()-52)),"")</f>
        <v>0</v>
      </c>
      <c r="M85" s="181">
        <f t="shared" si="18"/>
        <v>0</v>
      </c>
    </row>
    <row r="86" spans="1:13" ht="12" customHeight="1">
      <c r="A86" s="207">
        <f>Doklady!D34</f>
        <v>0</v>
      </c>
      <c r="B86" s="235">
        <f>Doklady!G34</f>
        <v>0</v>
      </c>
      <c r="C86" s="209">
        <f>IF(A86&lt;&gt;"",INDEX('FP'!D:D,Doklady!B$2+(ROW()-53)),"")</f>
        <v>0</v>
      </c>
      <c r="D86" s="209">
        <f>IF(A86&lt;&gt;"",Doklady!H34-Doklady!I34,"")</f>
        <v>0</v>
      </c>
      <c r="E86" s="209">
        <f>IF(A86&lt;&gt;"",MIN(D86,C86)*Doklady!C34/(1-Doklady!C34),"")</f>
        <v>0</v>
      </c>
      <c r="F86" s="218">
        <f>IF(A86&lt;&gt;"",Doklady!I34,"")</f>
        <v>0</v>
      </c>
      <c r="G86" s="209">
        <f t="shared" si="15"/>
        <v>0</v>
      </c>
      <c r="H86" s="218"/>
      <c r="I86" s="209">
        <f t="shared" si="16"/>
        <v>0</v>
      </c>
      <c r="J86" s="154">
        <f t="shared" si="19"/>
        <v>0</v>
      </c>
      <c r="K86" s="181">
        <f>Doklady!E34</f>
        <v>0</v>
      </c>
      <c r="L86" s="181">
        <f>IF(A86&lt;&gt;"",INDEX('FP'!H:H,Doklady!B$2+(ROW()-52)),"")</f>
        <v>0</v>
      </c>
      <c r="M86" s="181">
        <f t="shared" si="18"/>
        <v>0</v>
      </c>
    </row>
    <row r="87" spans="1:13" ht="12" customHeight="1">
      <c r="A87" s="207">
        <f>Doklady!D35</f>
        <v>0</v>
      </c>
      <c r="B87" s="235">
        <f>Doklady!G35</f>
        <v>0</v>
      </c>
      <c r="C87" s="209">
        <f>IF(A87&lt;&gt;"",INDEX('FP'!D:D,Doklady!B$2+(ROW()-53)),"")</f>
        <v>0</v>
      </c>
      <c r="D87" s="209">
        <f>IF(A87&lt;&gt;"",Doklady!H35-Doklady!I35,"")</f>
        <v>0</v>
      </c>
      <c r="E87" s="209">
        <f>IF(A87&lt;&gt;"",MIN(D87,C87)*Doklady!C35/(1-Doklady!C35),"")</f>
        <v>0</v>
      </c>
      <c r="F87" s="218">
        <f>IF(A87&lt;&gt;"",Doklady!I35,"")</f>
        <v>0</v>
      </c>
      <c r="G87" s="209">
        <f t="shared" si="15"/>
        <v>0</v>
      </c>
      <c r="H87" s="218"/>
      <c r="I87" s="209">
        <f t="shared" si="16"/>
        <v>0</v>
      </c>
      <c r="J87" s="154">
        <f t="shared" si="19"/>
        <v>0</v>
      </c>
      <c r="K87" s="181">
        <f>Doklady!E35</f>
        <v>0</v>
      </c>
      <c r="L87" s="181">
        <f>IF(A87&lt;&gt;"",INDEX('FP'!H:H,Doklady!B$2+(ROW()-52)),"")</f>
        <v>0</v>
      </c>
      <c r="M87" s="181">
        <f t="shared" si="18"/>
        <v>0</v>
      </c>
    </row>
    <row r="88" spans="1:13" ht="12" customHeight="1">
      <c r="A88" s="207">
        <f>Doklady!D36</f>
        <v>0</v>
      </c>
      <c r="B88" s="235">
        <f>Doklady!G36</f>
        <v>0</v>
      </c>
      <c r="C88" s="209">
        <f>IF(A88&lt;&gt;"",INDEX('FP'!D:D,Doklady!B$2+(ROW()-53)),"")</f>
        <v>0</v>
      </c>
      <c r="D88" s="209">
        <f>IF(A88&lt;&gt;"",Doklady!H36-Doklady!I36,"")</f>
        <v>0</v>
      </c>
      <c r="E88" s="209">
        <f>IF(A88&lt;&gt;"",MIN(D88,C88)*Doklady!C36/(1-Doklady!C36),"")</f>
        <v>0</v>
      </c>
      <c r="F88" s="218">
        <f>IF(A88&lt;&gt;"",Doklady!I36,"")</f>
        <v>0</v>
      </c>
      <c r="G88" s="209">
        <f t="shared" si="15"/>
        <v>0</v>
      </c>
      <c r="H88" s="218"/>
      <c r="I88" s="209">
        <f t="shared" si="16"/>
        <v>0</v>
      </c>
      <c r="J88" s="154">
        <f t="shared" si="19"/>
        <v>0</v>
      </c>
      <c r="K88" s="181">
        <f>Doklady!E36</f>
        <v>0</v>
      </c>
      <c r="L88" s="181">
        <f>IF(A88&lt;&gt;"",INDEX('FP'!H:H,Doklady!B$2+(ROW()-52)),"")</f>
        <v>0</v>
      </c>
      <c r="M88" s="181">
        <f t="shared" si="18"/>
        <v>0</v>
      </c>
    </row>
    <row r="89" spans="1:13" ht="12.75" customHeight="1" hidden="1">
      <c r="A89" s="207">
        <f>Doklady!D37</f>
        <v>0</v>
      </c>
      <c r="B89" s="235">
        <f>Doklady!G37</f>
        <v>0</v>
      </c>
      <c r="C89" s="209">
        <f>IF(A89&lt;&gt;"",INDEX('FP'!D:D,Doklady!B$2+(ROW()-53)),"")</f>
        <v>0</v>
      </c>
      <c r="D89" s="209">
        <f>IF(A89&lt;&gt;"",Doklady!H37-Doklady!I37,"")</f>
        <v>0</v>
      </c>
      <c r="E89" s="209">
        <f>IF(A89&lt;&gt;"",MIN(D89,C89)*Doklady!C37/(1-Doklady!C37),"")</f>
        <v>0</v>
      </c>
      <c r="F89" s="218">
        <f>IF(A89&lt;&gt;"",Doklady!I37,"")</f>
        <v>0</v>
      </c>
      <c r="G89" s="209">
        <f t="shared" si="15"/>
        <v>0</v>
      </c>
      <c r="H89" s="218"/>
      <c r="I89" s="209">
        <f t="shared" si="16"/>
        <v>0</v>
      </c>
      <c r="J89" s="154">
        <f t="shared" si="19"/>
        <v>0</v>
      </c>
      <c r="K89" s="181">
        <f>Doklady!E37</f>
        <v>0</v>
      </c>
      <c r="L89" s="181">
        <f>IF(A89&lt;&gt;"",INDEX('FP'!H:H,Doklady!B$2+(ROW()-52)),"")</f>
        <v>0</v>
      </c>
      <c r="M89" s="181">
        <f t="shared" si="18"/>
        <v>0</v>
      </c>
    </row>
    <row r="90" spans="1:13" ht="12.75" customHeight="1" hidden="1">
      <c r="A90" s="207">
        <f>Doklady!D38</f>
        <v>0</v>
      </c>
      <c r="B90" s="235">
        <f>Doklady!G38</f>
        <v>0</v>
      </c>
      <c r="C90" s="209">
        <f>IF(A90&lt;&gt;"",INDEX('FP'!D:D,Doklady!B$2+(ROW()-52)),"")</f>
        <v>0</v>
      </c>
      <c r="D90" s="209">
        <f>IF(A90&lt;&gt;"",Doklady!H38-Doklady!I38,"")</f>
        <v>0</v>
      </c>
      <c r="E90" s="209">
        <f>IF(A90&lt;&gt;"",MIN(D90,C90)*Doklady!C38/(1-Doklady!C38),"")</f>
        <v>0</v>
      </c>
      <c r="F90" s="218">
        <f>IF(A90&lt;&gt;"",Doklady!I38,"")</f>
        <v>0</v>
      </c>
      <c r="G90" s="209">
        <f t="shared" si="15"/>
        <v>0</v>
      </c>
      <c r="H90" s="218"/>
      <c r="I90" s="209">
        <f t="shared" si="16"/>
        <v>0</v>
      </c>
      <c r="J90" s="154">
        <f t="shared" si="19"/>
        <v>0</v>
      </c>
      <c r="K90" s="181">
        <f>Doklady!E38</f>
        <v>0</v>
      </c>
      <c r="L90" s="181">
        <f>IF(A90&lt;&gt;"",INDEX('FP'!H:H,Doklady!B$2+(ROW()-52)),"")</f>
        <v>0</v>
      </c>
      <c r="M90" s="181">
        <f t="shared" si="18"/>
        <v>0</v>
      </c>
    </row>
    <row r="91" spans="1:13" ht="12.75" customHeight="1" hidden="1">
      <c r="A91" s="207">
        <f>Doklady!D39</f>
        <v>0</v>
      </c>
      <c r="B91" s="235">
        <f>Doklady!G39</f>
        <v>0</v>
      </c>
      <c r="C91" s="209">
        <f>IF(A91&lt;&gt;"",INDEX('FP'!D:D,Doklady!B$2+(ROW()-52)),"")</f>
        <v>0</v>
      </c>
      <c r="D91" s="209">
        <f>IF(A91&lt;&gt;"",Doklady!H39-Doklady!I39,"")</f>
        <v>0</v>
      </c>
      <c r="E91" s="209">
        <f>IF(A91&lt;&gt;"",MIN(D91,C91)*Doklady!C39/(1-Doklady!C39),"")</f>
        <v>0</v>
      </c>
      <c r="F91" s="218">
        <f>IF(A91&lt;&gt;"",Doklady!I39,"")</f>
        <v>0</v>
      </c>
      <c r="G91" s="209">
        <f t="shared" si="15"/>
        <v>0</v>
      </c>
      <c r="H91" s="218"/>
      <c r="I91" s="209">
        <f t="shared" si="16"/>
        <v>0</v>
      </c>
      <c r="J91" s="154">
        <f t="shared" si="19"/>
        <v>0</v>
      </c>
      <c r="K91" s="181">
        <f>Doklady!E39</f>
        <v>0</v>
      </c>
      <c r="L91" s="181">
        <f>IF(A91&lt;&gt;"",INDEX('FP'!H:H,Doklady!B$2+(ROW()-52)),"")</f>
        <v>0</v>
      </c>
      <c r="M91" s="181">
        <f t="shared" si="18"/>
        <v>0</v>
      </c>
    </row>
    <row r="92" spans="1:13" ht="12.75" customHeight="1" hidden="1">
      <c r="A92" s="207">
        <f>Doklady!D40</f>
        <v>0</v>
      </c>
      <c r="B92" s="235">
        <f>Doklady!G40</f>
        <v>0</v>
      </c>
      <c r="C92" s="209">
        <f>IF(A92&lt;&gt;"",INDEX('FP'!D:D,Doklady!B$2+(ROW()-52)),"")</f>
        <v>0</v>
      </c>
      <c r="D92" s="209">
        <f>IF(A92&lt;&gt;"",Doklady!H40-Doklady!I40,"")</f>
        <v>0</v>
      </c>
      <c r="E92" s="209">
        <f>IF(A92&lt;&gt;"",MIN(D92,C92)*Doklady!C40/(1-Doklady!C40),"")</f>
        <v>0</v>
      </c>
      <c r="F92" s="218">
        <f>IF(A92&lt;&gt;"",Doklady!I40,"")</f>
        <v>0</v>
      </c>
      <c r="G92" s="209">
        <f t="shared" si="15"/>
        <v>0</v>
      </c>
      <c r="H92" s="218"/>
      <c r="I92" s="209">
        <f t="shared" si="16"/>
        <v>0</v>
      </c>
      <c r="J92" s="154">
        <f t="shared" si="19"/>
        <v>0</v>
      </c>
      <c r="K92" s="181">
        <f>Doklady!E40</f>
        <v>0</v>
      </c>
      <c r="L92" s="181">
        <f>IF(A92&lt;&gt;"",INDEX('FP'!H:H,Doklady!B$2+(ROW()-52)),"")</f>
        <v>0</v>
      </c>
      <c r="M92" s="181">
        <f t="shared" si="18"/>
        <v>0</v>
      </c>
    </row>
    <row r="93" spans="1:13" ht="12.75" customHeight="1" hidden="1">
      <c r="A93" s="207">
        <f>Doklady!D41</f>
        <v>0</v>
      </c>
      <c r="B93" s="235">
        <f>Doklady!G41</f>
        <v>0</v>
      </c>
      <c r="C93" s="209">
        <f>IF(A93&lt;&gt;"",INDEX('FP'!D:D,Doklady!B$2+(ROW()-52)),"")</f>
        <v>0</v>
      </c>
      <c r="D93" s="209">
        <f>IF(A93&lt;&gt;"",Doklady!H41-Doklady!I41,"")</f>
        <v>0</v>
      </c>
      <c r="E93" s="209">
        <f>IF(A93&lt;&gt;"",MIN(D93,C93)*Doklady!C41/(1-Doklady!C41),"")</f>
        <v>0</v>
      </c>
      <c r="F93" s="218">
        <f>IF(A93&lt;&gt;"",Doklady!I41,"")</f>
        <v>0</v>
      </c>
      <c r="G93" s="209">
        <f t="shared" si="15"/>
        <v>0</v>
      </c>
      <c r="H93" s="218"/>
      <c r="I93" s="209">
        <f t="shared" si="16"/>
        <v>0</v>
      </c>
      <c r="J93" s="154">
        <f t="shared" si="19"/>
        <v>0</v>
      </c>
      <c r="K93" s="181">
        <f>Doklady!E41</f>
        <v>0</v>
      </c>
      <c r="L93" s="181">
        <f>IF(A93&lt;&gt;"",INDEX('FP'!H:H,Doklady!B$2+(ROW()-52)),"")</f>
        <v>0</v>
      </c>
      <c r="M93" s="181">
        <f t="shared" si="18"/>
        <v>0</v>
      </c>
    </row>
    <row r="94" spans="1:13" ht="12.75" customHeight="1" hidden="1">
      <c r="A94" s="207">
        <f>Doklady!D42</f>
        <v>0</v>
      </c>
      <c r="B94" s="235">
        <f>Doklady!G42</f>
        <v>0</v>
      </c>
      <c r="C94" s="209">
        <f>IF(A94&lt;&gt;"",INDEX('FP'!D:D,Doklady!B$2+(ROW()-52)),"")</f>
        <v>0</v>
      </c>
      <c r="D94" s="209">
        <f>IF(A94&lt;&gt;"",Doklady!H42-Doklady!I42,"")</f>
        <v>0</v>
      </c>
      <c r="E94" s="209">
        <f>IF(A94&lt;&gt;"",MIN(D94,C94)*Doklady!C42/(1-Doklady!C42),"")</f>
        <v>0</v>
      </c>
      <c r="F94" s="218">
        <f>IF(A94&lt;&gt;"",Doklady!I42,"")</f>
        <v>0</v>
      </c>
      <c r="G94" s="209">
        <f t="shared" si="15"/>
        <v>0</v>
      </c>
      <c r="H94" s="218"/>
      <c r="I94" s="209">
        <f t="shared" si="16"/>
        <v>0</v>
      </c>
      <c r="J94" s="154">
        <f t="shared" si="19"/>
        <v>0</v>
      </c>
      <c r="K94" s="181">
        <f>Doklady!E42</f>
        <v>0</v>
      </c>
      <c r="L94" s="181">
        <f>IF(A94&lt;&gt;"",INDEX('FP'!H:H,Doklady!B$2+(ROW()-52)),"")</f>
        <v>0</v>
      </c>
      <c r="M94" s="181">
        <f t="shared" si="18"/>
        <v>0</v>
      </c>
    </row>
    <row r="95" spans="1:13" ht="12.75" customHeight="1" hidden="1">
      <c r="A95" s="207">
        <f>Doklady!D43</f>
        <v>0</v>
      </c>
      <c r="B95" s="235">
        <f>Doklady!G43</f>
        <v>0</v>
      </c>
      <c r="C95" s="209">
        <f>IF(A95&lt;&gt;"",INDEX('FP'!D:D,Doklady!B$2+(ROW()-52)),"")</f>
        <v>0</v>
      </c>
      <c r="D95" s="209">
        <f>IF(A95&lt;&gt;"",Doklady!H43-Doklady!I43,"")</f>
        <v>0</v>
      </c>
      <c r="E95" s="209">
        <f>IF(A95&lt;&gt;"",MIN(D95,C95)*Doklady!C43/(1-Doklady!C43),"")</f>
        <v>0</v>
      </c>
      <c r="F95" s="218">
        <f>IF(A95&lt;&gt;"",Doklady!I43,"")</f>
        <v>0</v>
      </c>
      <c r="G95" s="209">
        <f t="shared" si="15"/>
        <v>0</v>
      </c>
      <c r="H95" s="218"/>
      <c r="I95" s="209">
        <f t="shared" si="16"/>
        <v>0</v>
      </c>
      <c r="J95" s="154">
        <f t="shared" si="19"/>
        <v>0</v>
      </c>
      <c r="K95" s="181">
        <f>Doklady!E43</f>
        <v>0</v>
      </c>
      <c r="L95" s="181">
        <f>IF(A95&lt;&gt;"",INDEX('FP'!H:H,Doklady!B$2+(ROW()-52)),"")</f>
        <v>0</v>
      </c>
      <c r="M95" s="181">
        <f t="shared" si="18"/>
        <v>0</v>
      </c>
    </row>
    <row r="96" spans="1:13" ht="12.75" customHeight="1" hidden="1">
      <c r="A96" s="207">
        <f>Doklady!D44</f>
        <v>0</v>
      </c>
      <c r="B96" s="235">
        <f>Doklady!G44</f>
        <v>0</v>
      </c>
      <c r="C96" s="209">
        <f>IF(A96&lt;&gt;"",INDEX('FP'!D:D,Doklady!B$2+(ROW()-52)),"")</f>
        <v>0</v>
      </c>
      <c r="D96" s="209">
        <f>IF(A96&lt;&gt;"",Doklady!H44-Doklady!I44,"")</f>
        <v>0</v>
      </c>
      <c r="E96" s="209">
        <f>IF(A96&lt;&gt;"",MIN(D96,C96)*Doklady!C44/(1-Doklady!C44),"")</f>
        <v>0</v>
      </c>
      <c r="F96" s="218">
        <f>IF(A96&lt;&gt;"",Doklady!I44,"")</f>
        <v>0</v>
      </c>
      <c r="G96" s="209">
        <f t="shared" si="15"/>
        <v>0</v>
      </c>
      <c r="H96" s="218"/>
      <c r="I96" s="209">
        <f t="shared" si="16"/>
        <v>0</v>
      </c>
      <c r="J96" s="154">
        <f t="shared" si="19"/>
        <v>0</v>
      </c>
      <c r="K96" s="181">
        <f>Doklady!E44</f>
        <v>0</v>
      </c>
      <c r="L96" s="181">
        <f>IF(A96&lt;&gt;"",INDEX('FP'!H:H,Doklady!B$2+(ROW()-52)),"")</f>
        <v>0</v>
      </c>
      <c r="M96" s="181">
        <f t="shared" si="18"/>
        <v>0</v>
      </c>
    </row>
    <row r="97" spans="1:13" ht="12.75" customHeight="1" hidden="1">
      <c r="A97" s="207">
        <f>Doklady!D45</f>
        <v>0</v>
      </c>
      <c r="B97" s="235">
        <f>Doklady!G45</f>
        <v>0</v>
      </c>
      <c r="C97" s="209">
        <f>IF(A97&lt;&gt;"",INDEX('FP'!D:D,Doklady!B$2+(ROW()-52)),"")</f>
        <v>0</v>
      </c>
      <c r="D97" s="209">
        <f>IF(A97&lt;&gt;"",Doklady!H45-Doklady!I45,"")</f>
        <v>0</v>
      </c>
      <c r="E97" s="209">
        <f>IF(A97&lt;&gt;"",MIN(D97,C97)*Doklady!C45/(1-Doklady!C45),"")</f>
        <v>0</v>
      </c>
      <c r="F97" s="218">
        <f>IF(A97&lt;&gt;"",Doklady!I45,"")</f>
        <v>0</v>
      </c>
      <c r="G97" s="209">
        <f t="shared" si="15"/>
        <v>0</v>
      </c>
      <c r="H97" s="218"/>
      <c r="I97" s="209">
        <f t="shared" si="16"/>
        <v>0</v>
      </c>
      <c r="J97" s="154">
        <f t="shared" si="19"/>
        <v>0</v>
      </c>
      <c r="K97" s="181">
        <f>Doklady!E45</f>
        <v>0</v>
      </c>
      <c r="L97" s="181">
        <f>IF(A97&lt;&gt;"",INDEX('FP'!H:H,Doklady!B$2+(ROW()-52)),"")</f>
        <v>0</v>
      </c>
      <c r="M97" s="181">
        <f t="shared" si="18"/>
        <v>0</v>
      </c>
    </row>
    <row r="98" spans="1:13" ht="12.75" customHeight="1" hidden="1">
      <c r="A98" s="207">
        <f>Doklady!D46</f>
        <v>0</v>
      </c>
      <c r="B98" s="235">
        <f>Doklady!G46</f>
        <v>0</v>
      </c>
      <c r="C98" s="209">
        <f>IF(A98&lt;&gt;"",INDEX('FP'!D:D,Doklady!B$2+(ROW()-52)),"")</f>
        <v>0</v>
      </c>
      <c r="D98" s="209">
        <f>IF(A98&lt;&gt;"",Doklady!H46-Doklady!I46,"")</f>
        <v>0</v>
      </c>
      <c r="E98" s="209">
        <f>IF(A98&lt;&gt;"",MIN(D98,C98)*Doklady!C46/(1-Doklady!C46),"")</f>
        <v>0</v>
      </c>
      <c r="F98" s="218">
        <f>IF(A98&lt;&gt;"",Doklady!I46,"")</f>
        <v>0</v>
      </c>
      <c r="G98" s="209">
        <f t="shared" si="15"/>
        <v>0</v>
      </c>
      <c r="H98" s="218"/>
      <c r="I98" s="209">
        <f t="shared" si="16"/>
        <v>0</v>
      </c>
      <c r="J98" s="154">
        <f t="shared" si="19"/>
        <v>0</v>
      </c>
      <c r="K98" s="181">
        <f>Doklady!E46</f>
        <v>0</v>
      </c>
      <c r="L98" s="181">
        <f>IF(A98&lt;&gt;"",INDEX('FP'!H:H,Doklady!B$2+(ROW()-52)),"")</f>
        <v>0</v>
      </c>
      <c r="M98" s="181">
        <f t="shared" si="18"/>
        <v>0</v>
      </c>
    </row>
    <row r="99" spans="1:13" ht="12.75" customHeight="1" hidden="1">
      <c r="A99" s="207">
        <f>Doklady!D47</f>
        <v>0</v>
      </c>
      <c r="B99" s="235">
        <f>Doklady!G47</f>
        <v>0</v>
      </c>
      <c r="C99" s="209">
        <f>IF(A99&lt;&gt;"",INDEX('FP'!D:D,Doklady!B$2+(ROW()-52)),"")</f>
        <v>0</v>
      </c>
      <c r="D99" s="209">
        <f>IF(A99&lt;&gt;"",Doklady!H47-Doklady!I47,"")</f>
        <v>0</v>
      </c>
      <c r="E99" s="209">
        <f>IF(A99&lt;&gt;"",MIN(D99,C99)*Doklady!C47/(1-Doklady!C47),"")</f>
        <v>0</v>
      </c>
      <c r="F99" s="218">
        <f>IF(A99&lt;&gt;"",Doklady!I47,"")</f>
        <v>0</v>
      </c>
      <c r="G99" s="209">
        <f t="shared" si="15"/>
        <v>0</v>
      </c>
      <c r="H99" s="218"/>
      <c r="I99" s="209">
        <f t="shared" si="16"/>
        <v>0</v>
      </c>
      <c r="J99" s="154">
        <f t="shared" si="19"/>
        <v>0</v>
      </c>
      <c r="K99" s="181">
        <f>Doklady!E47</f>
        <v>0</v>
      </c>
      <c r="L99" s="181">
        <f>IF(A99&lt;&gt;"",INDEX('FP'!H:H,Doklady!B$2+(ROW()-52)),"")</f>
        <v>0</v>
      </c>
      <c r="M99" s="181">
        <f t="shared" si="18"/>
        <v>0</v>
      </c>
    </row>
    <row r="100" spans="1:13" ht="12.75" customHeight="1" hidden="1">
      <c r="A100" s="207">
        <f>Doklady!D48</f>
        <v>0</v>
      </c>
      <c r="B100" s="235">
        <f>Doklady!G48</f>
        <v>0</v>
      </c>
      <c r="C100" s="209">
        <f>IF(A100&lt;&gt;"",INDEX('FP'!D:D,Doklady!B$2+(ROW()-52)),"")</f>
        <v>0</v>
      </c>
      <c r="D100" s="209">
        <f>IF(A100&lt;&gt;"",Doklady!H48-Doklady!I48,"")</f>
        <v>0</v>
      </c>
      <c r="E100" s="209">
        <f>IF(A100&lt;&gt;"",MIN(D100,C100)*Doklady!C48/(1-Doklady!C48),"")</f>
        <v>0</v>
      </c>
      <c r="F100" s="218">
        <f>IF(A100&lt;&gt;"",Doklady!I48,"")</f>
        <v>0</v>
      </c>
      <c r="G100" s="209">
        <f t="shared" si="15"/>
        <v>0</v>
      </c>
      <c r="H100" s="218"/>
      <c r="I100" s="209">
        <f t="shared" si="16"/>
        <v>0</v>
      </c>
      <c r="J100" s="154">
        <f t="shared" si="19"/>
        <v>0</v>
      </c>
      <c r="K100" s="181">
        <f>Doklady!E48</f>
        <v>0</v>
      </c>
      <c r="L100" s="181">
        <f>IF(A100&lt;&gt;"",INDEX('FP'!H:H,Doklady!B$2+(ROW()-52)),"")</f>
        <v>0</v>
      </c>
      <c r="M100" s="181">
        <f t="shared" si="18"/>
        <v>0</v>
      </c>
    </row>
    <row r="101" spans="1:13" ht="12.75" customHeight="1" hidden="1">
      <c r="A101" s="207">
        <f>Doklady!D49</f>
        <v>0</v>
      </c>
      <c r="B101" s="235">
        <f>Doklady!G49</f>
        <v>0</v>
      </c>
      <c r="C101" s="209">
        <f>IF(A101&lt;&gt;"",INDEX('FP'!D:D,Doklady!B$2+(ROW()-52)),"")</f>
        <v>0</v>
      </c>
      <c r="D101" s="209">
        <f>IF(A101&lt;&gt;"",Doklady!H49-Doklady!I49,"")</f>
        <v>0</v>
      </c>
      <c r="E101" s="209">
        <f>IF(A101&lt;&gt;"",MIN(D101,C101)*Doklady!C49/(1-Doklady!C49),"")</f>
        <v>0</v>
      </c>
      <c r="F101" s="218">
        <f>IF(A101&lt;&gt;"",Doklady!I49,"")</f>
        <v>0</v>
      </c>
      <c r="G101" s="209">
        <f t="shared" si="15"/>
        <v>0</v>
      </c>
      <c r="H101" s="218"/>
      <c r="I101" s="209">
        <f t="shared" si="16"/>
        <v>0</v>
      </c>
      <c r="J101" s="154">
        <f t="shared" si="19"/>
        <v>0</v>
      </c>
      <c r="K101" s="181">
        <f>Doklady!E49</f>
        <v>0</v>
      </c>
      <c r="L101" s="181">
        <f>IF(A101&lt;&gt;"",INDEX('FP'!H:H,Doklady!B$2+(ROW()-52)),"")</f>
        <v>0</v>
      </c>
      <c r="M101" s="181">
        <f t="shared" si="18"/>
        <v>0</v>
      </c>
    </row>
    <row r="102" spans="1:13" ht="12.75" customHeight="1" hidden="1">
      <c r="A102" s="207">
        <f>Doklady!D50</f>
        <v>0</v>
      </c>
      <c r="B102" s="235">
        <f>Doklady!G50</f>
        <v>0</v>
      </c>
      <c r="C102" s="209">
        <f>IF(A102&lt;&gt;"",INDEX('FP'!D:D,Doklady!B$2+(ROW()-52)),"")</f>
        <v>0</v>
      </c>
      <c r="D102" s="209">
        <f>IF(A102&lt;&gt;"",Doklady!H50-Doklady!I50,"")</f>
        <v>0</v>
      </c>
      <c r="E102" s="209">
        <f>IF(A102&lt;&gt;"",MIN(D102,C102)*Doklady!C50/(1-Doklady!C50),"")</f>
        <v>0</v>
      </c>
      <c r="F102" s="218">
        <f>IF(A102&lt;&gt;"",Doklady!I50,"")</f>
        <v>0</v>
      </c>
      <c r="G102" s="209">
        <f t="shared" si="15"/>
        <v>0</v>
      </c>
      <c r="H102" s="218"/>
      <c r="I102" s="209">
        <f t="shared" si="16"/>
        <v>0</v>
      </c>
      <c r="J102" s="154">
        <f t="shared" si="19"/>
        <v>0</v>
      </c>
      <c r="K102" s="181">
        <f>Doklady!E50</f>
        <v>0</v>
      </c>
      <c r="L102" s="181">
        <f>IF(A102&lt;&gt;"",INDEX('FP'!H:H,Doklady!B$2+(ROW()-52)),"")</f>
        <v>0</v>
      </c>
      <c r="M102" s="181">
        <f t="shared" si="18"/>
        <v>0</v>
      </c>
    </row>
    <row r="103" spans="1:13" ht="12.75" customHeight="1" hidden="1">
      <c r="A103" s="207">
        <f>Doklady!D51</f>
        <v>0</v>
      </c>
      <c r="B103" s="235">
        <f>Doklady!G51</f>
        <v>0</v>
      </c>
      <c r="C103" s="209">
        <f>IF(A103&lt;&gt;"",INDEX('FP'!D:D,Doklady!B$2+(ROW()-52)),"")</f>
        <v>0</v>
      </c>
      <c r="D103" s="209">
        <f>IF(A103&lt;&gt;"",Doklady!H51-Doklady!I51,"")</f>
        <v>0</v>
      </c>
      <c r="E103" s="209">
        <f>IF(A103&lt;&gt;"",MIN(D103,C103)*Doklady!C51/(1-Doklady!C51),"")</f>
        <v>0</v>
      </c>
      <c r="F103" s="218">
        <f>IF(A103&lt;&gt;"",Doklady!I51,"")</f>
        <v>0</v>
      </c>
      <c r="G103" s="209">
        <f t="shared" si="15"/>
        <v>0</v>
      </c>
      <c r="H103" s="218"/>
      <c r="I103" s="209">
        <f t="shared" si="16"/>
        <v>0</v>
      </c>
      <c r="J103" s="154">
        <f t="shared" si="19"/>
        <v>0</v>
      </c>
      <c r="K103" s="181">
        <f>Doklady!E51</f>
        <v>0</v>
      </c>
      <c r="L103" s="181">
        <f>IF(A103&lt;&gt;"",INDEX('FP'!H:H,Doklady!B$2+(ROW()-52)),"")</f>
        <v>0</v>
      </c>
      <c r="M103" s="181">
        <f t="shared" si="18"/>
        <v>0</v>
      </c>
    </row>
    <row r="104" spans="1:13" ht="12.75" customHeight="1" hidden="1">
      <c r="A104" s="207">
        <f>Doklady!D52</f>
        <v>0</v>
      </c>
      <c r="B104" s="235">
        <f>Doklady!G52</f>
        <v>0</v>
      </c>
      <c r="C104" s="209">
        <f>IF(A104&lt;&gt;"",INDEX('FP'!D:D,Doklady!B$2+(ROW()-52)),"")</f>
        <v>0</v>
      </c>
      <c r="D104" s="209">
        <f>IF(A104&lt;&gt;"",Doklady!H52-Doklady!I52,"")</f>
        <v>0</v>
      </c>
      <c r="E104" s="209">
        <f>IF(A104&lt;&gt;"",MIN(D104,C104)*Doklady!C52/(1-Doklady!C52),"")</f>
        <v>0</v>
      </c>
      <c r="F104" s="218">
        <f>IF(A104&lt;&gt;"",Doklady!I52,"")</f>
        <v>0</v>
      </c>
      <c r="G104" s="209">
        <f t="shared" si="15"/>
        <v>0</v>
      </c>
      <c r="H104" s="218"/>
      <c r="I104" s="209">
        <f t="shared" si="16"/>
        <v>0</v>
      </c>
      <c r="J104" s="154">
        <f t="shared" si="19"/>
        <v>0</v>
      </c>
      <c r="K104" s="181">
        <f>Doklady!E52</f>
        <v>0</v>
      </c>
      <c r="L104" s="181">
        <f>IF(A104&lt;&gt;"",INDEX('FP'!H:H,Doklady!B$2+(ROW()-52)),"")</f>
        <v>0</v>
      </c>
      <c r="M104" s="181">
        <f t="shared" si="18"/>
        <v>0</v>
      </c>
    </row>
    <row r="105" spans="1:13" ht="12.75" customHeight="1" hidden="1">
      <c r="A105" s="207">
        <f>Doklady!D53</f>
        <v>0</v>
      </c>
      <c r="B105" s="235">
        <f>Doklady!G53</f>
        <v>0</v>
      </c>
      <c r="C105" s="209">
        <f>IF(A105&lt;&gt;"",INDEX('FP'!D:D,Doklady!B$2+(ROW()-52)),"")</f>
        <v>0</v>
      </c>
      <c r="D105" s="209">
        <f>IF(A105&lt;&gt;"",Doklady!H53-Doklady!I53,"")</f>
        <v>0</v>
      </c>
      <c r="E105" s="209">
        <f>IF(A105&lt;&gt;"",MIN(D105,C105)*Doklady!C53/(1-Doklady!C53),"")</f>
        <v>0</v>
      </c>
      <c r="F105" s="218">
        <f>IF(A105&lt;&gt;"",Doklady!I53,"")</f>
        <v>0</v>
      </c>
      <c r="G105" s="209">
        <f t="shared" si="15"/>
        <v>0</v>
      </c>
      <c r="H105" s="218"/>
      <c r="I105" s="209">
        <f t="shared" si="16"/>
        <v>0</v>
      </c>
      <c r="J105" s="154">
        <f t="shared" si="19"/>
        <v>0</v>
      </c>
      <c r="K105" s="181">
        <f>Doklady!E53</f>
        <v>0</v>
      </c>
      <c r="L105" s="181">
        <f>IF(A105&lt;&gt;"",INDEX('FP'!H:H,Doklady!B$2+(ROW()-52)),"")</f>
        <v>0</v>
      </c>
      <c r="M105" s="181">
        <f t="shared" si="18"/>
        <v>0</v>
      </c>
    </row>
    <row r="106" spans="1:13" ht="12.75" customHeight="1" hidden="1">
      <c r="A106" s="207">
        <f>Doklady!D54</f>
        <v>0</v>
      </c>
      <c r="B106" s="235">
        <f>Doklady!G54</f>
        <v>0</v>
      </c>
      <c r="C106" s="209">
        <f>IF(A106&lt;&gt;"",INDEX('FP'!D:D,Doklady!B$2+(ROW()-52)),"")</f>
        <v>0</v>
      </c>
      <c r="D106" s="209">
        <f>IF(A106&lt;&gt;"",Doklady!H54-Doklady!I54,"")</f>
        <v>0</v>
      </c>
      <c r="E106" s="209">
        <f>IF(A106&lt;&gt;"",MIN(D106,C106)*Doklady!C54/(1-Doklady!C54),"")</f>
        <v>0</v>
      </c>
      <c r="F106" s="218">
        <f>IF(A106&lt;&gt;"",Doklady!I54,"")</f>
        <v>0</v>
      </c>
      <c r="G106" s="209">
        <f t="shared" si="15"/>
        <v>0</v>
      </c>
      <c r="H106" s="218"/>
      <c r="I106" s="209">
        <f t="shared" si="16"/>
        <v>0</v>
      </c>
      <c r="J106" s="154">
        <f t="shared" si="19"/>
        <v>0</v>
      </c>
      <c r="K106" s="181">
        <f>Doklady!E54</f>
        <v>0</v>
      </c>
      <c r="L106" s="181">
        <f>IF(A106&lt;&gt;"",INDEX('FP'!H:H,Doklady!B$2+(ROW()-52)),"")</f>
        <v>0</v>
      </c>
      <c r="M106" s="181">
        <f t="shared" si="18"/>
        <v>0</v>
      </c>
    </row>
    <row r="107" spans="1:13" ht="12.75" customHeight="1" hidden="1">
      <c r="A107" s="207">
        <f>Doklady!D55</f>
        <v>0</v>
      </c>
      <c r="B107" s="235">
        <f>Doklady!G55</f>
        <v>0</v>
      </c>
      <c r="C107" s="209">
        <f>IF(A107&lt;&gt;"",INDEX('FP'!D:D,Doklady!B$2+(ROW()-52)),"")</f>
        <v>0</v>
      </c>
      <c r="D107" s="209">
        <f>IF(A107&lt;&gt;"",Doklady!H55-Doklady!I55,"")</f>
        <v>0</v>
      </c>
      <c r="E107" s="209">
        <f>IF(A107&lt;&gt;"",MIN(D107,C107)*Doklady!C55/(1-Doklady!C55),"")</f>
        <v>0</v>
      </c>
      <c r="F107" s="218">
        <f>IF(A107&lt;&gt;"",Doklady!I55,"")</f>
        <v>0</v>
      </c>
      <c r="G107" s="209">
        <f t="shared" si="15"/>
        <v>0</v>
      </c>
      <c r="H107" s="218"/>
      <c r="I107" s="209">
        <f t="shared" si="16"/>
        <v>0</v>
      </c>
      <c r="J107" s="154">
        <f t="shared" si="19"/>
        <v>0</v>
      </c>
      <c r="K107" s="181">
        <f>Doklady!E55</f>
        <v>0</v>
      </c>
      <c r="L107" s="181">
        <f>IF(A107&lt;&gt;"",INDEX('FP'!H:H,Doklady!B$2+(ROW()-52)),"")</f>
        <v>0</v>
      </c>
      <c r="M107" s="181">
        <f t="shared" si="18"/>
        <v>0</v>
      </c>
    </row>
    <row r="108" spans="1:13" ht="12.75" customHeight="1" hidden="1">
      <c r="A108" s="207">
        <f>Doklady!D56</f>
        <v>0</v>
      </c>
      <c r="B108" s="235">
        <f>Doklady!G56</f>
        <v>0</v>
      </c>
      <c r="C108" s="209">
        <f>IF(A108&lt;&gt;"",INDEX('FP'!D:D,Doklady!B$2+(ROW()-52)),"")</f>
        <v>0</v>
      </c>
      <c r="D108" s="209">
        <f>IF(A108&lt;&gt;"",Doklady!H56-Doklady!I56,"")</f>
        <v>0</v>
      </c>
      <c r="E108" s="209">
        <f>IF(A108&lt;&gt;"",MIN(D108,C108)*Doklady!C56/(1-Doklady!C56),"")</f>
        <v>0</v>
      </c>
      <c r="F108" s="218">
        <f>IF(A108&lt;&gt;"",Doklady!I56,"")</f>
        <v>0</v>
      </c>
      <c r="G108" s="209">
        <f t="shared" si="15"/>
        <v>0</v>
      </c>
      <c r="H108" s="218"/>
      <c r="I108" s="209">
        <f t="shared" si="16"/>
        <v>0</v>
      </c>
      <c r="J108" s="154">
        <f t="shared" si="19"/>
        <v>0</v>
      </c>
      <c r="K108" s="181">
        <f>Doklady!E56</f>
        <v>0</v>
      </c>
      <c r="L108" s="181">
        <f>IF(A108&lt;&gt;"",INDEX('FP'!H:H,Doklady!B$2+(ROW()-52)),"")</f>
        <v>0</v>
      </c>
      <c r="M108" s="181">
        <f t="shared" si="18"/>
        <v>0</v>
      </c>
    </row>
    <row r="109" spans="1:13" ht="12.75" customHeight="1" hidden="1">
      <c r="A109" s="207">
        <f>Doklady!D57</f>
        <v>0</v>
      </c>
      <c r="B109" s="235">
        <f>Doklady!G57</f>
        <v>0</v>
      </c>
      <c r="C109" s="209">
        <f>IF(A109&lt;&gt;"",INDEX('FP'!D:D,Doklady!B$2+(ROW()-52)),"")</f>
        <v>0</v>
      </c>
      <c r="D109" s="209">
        <f>IF(A109&lt;&gt;"",Doklady!H57-Doklady!I57,"")</f>
        <v>0</v>
      </c>
      <c r="E109" s="209">
        <f>IF(A109&lt;&gt;"",MIN(D109,C109)*Doklady!C57/(1-Doklady!C57),"")</f>
        <v>0</v>
      </c>
      <c r="F109" s="218">
        <f>IF(A109&lt;&gt;"",Doklady!I57,"")</f>
        <v>0</v>
      </c>
      <c r="G109" s="209">
        <f t="shared" si="15"/>
        <v>0</v>
      </c>
      <c r="H109" s="218"/>
      <c r="I109" s="209">
        <f t="shared" si="16"/>
        <v>0</v>
      </c>
      <c r="J109" s="154">
        <f t="shared" si="19"/>
        <v>0</v>
      </c>
      <c r="K109" s="181">
        <f>Doklady!E57</f>
        <v>0</v>
      </c>
      <c r="L109" s="181">
        <f>IF(A109&lt;&gt;"",INDEX('FP'!H:H,Doklady!B$2+(ROW()-52)),"")</f>
        <v>0</v>
      </c>
      <c r="M109" s="181">
        <f t="shared" si="18"/>
        <v>0</v>
      </c>
    </row>
    <row r="110" spans="1:13" ht="12.75" customHeight="1" hidden="1">
      <c r="A110" s="207">
        <f>Doklady!D58</f>
        <v>0</v>
      </c>
      <c r="B110" s="235">
        <f>Doklady!G58</f>
        <v>0</v>
      </c>
      <c r="C110" s="209">
        <f>IF(A110&lt;&gt;"",INDEX('FP'!D:D,Doklady!B$2+(ROW()-52)),"")</f>
        <v>0</v>
      </c>
      <c r="D110" s="209">
        <f>IF(A110&lt;&gt;"",Doklady!H58-Doklady!I58,"")</f>
        <v>0</v>
      </c>
      <c r="E110" s="209">
        <f>IF(A110&lt;&gt;"",MIN(D110,C110)*Doklady!C58/(1-Doklady!C58),"")</f>
        <v>0</v>
      </c>
      <c r="F110" s="218">
        <f>IF(A110&lt;&gt;"",Doklady!I58,"")</f>
        <v>0</v>
      </c>
      <c r="G110" s="209">
        <f t="shared" si="15"/>
        <v>0</v>
      </c>
      <c r="H110" s="218"/>
      <c r="I110" s="209">
        <f t="shared" si="16"/>
        <v>0</v>
      </c>
      <c r="J110" s="154">
        <f t="shared" si="19"/>
        <v>0</v>
      </c>
      <c r="K110" s="181">
        <f>Doklady!E58</f>
        <v>0</v>
      </c>
      <c r="L110" s="181">
        <f>IF(A110&lt;&gt;"",INDEX('FP'!H:H,Doklady!B$2+(ROW()-52)),"")</f>
        <v>0</v>
      </c>
      <c r="M110" s="181">
        <f t="shared" si="18"/>
        <v>0</v>
      </c>
    </row>
    <row r="111" spans="1:13" ht="12.75" customHeight="1" hidden="1">
      <c r="A111" s="207">
        <f>Doklady!D59</f>
        <v>0</v>
      </c>
      <c r="B111" s="235">
        <f>Doklady!G59</f>
        <v>0</v>
      </c>
      <c r="C111" s="209">
        <f>IF(A111&lt;&gt;"",INDEX('FP'!D:D,Doklady!B$2+(ROW()-52)),"")</f>
        <v>0</v>
      </c>
      <c r="D111" s="209">
        <f>IF(A111&lt;&gt;"",Doklady!H59-Doklady!I59,"")</f>
        <v>0</v>
      </c>
      <c r="E111" s="209">
        <f>IF(A111&lt;&gt;"",MIN(D111,C111)*Doklady!C59/(1-Doklady!C59),"")</f>
        <v>0</v>
      </c>
      <c r="F111" s="218">
        <f>IF(A111&lt;&gt;"",Doklady!I59,"")</f>
        <v>0</v>
      </c>
      <c r="G111" s="209">
        <f t="shared" si="15"/>
        <v>0</v>
      </c>
      <c r="H111" s="218"/>
      <c r="I111" s="209">
        <f t="shared" si="16"/>
        <v>0</v>
      </c>
      <c r="J111" s="154">
        <f t="shared" si="19"/>
        <v>0</v>
      </c>
      <c r="K111" s="181">
        <f>Doklady!E59</f>
        <v>0</v>
      </c>
      <c r="L111" s="181">
        <f>IF(A111&lt;&gt;"",INDEX('FP'!H:H,Doklady!B$2+(ROW()-52)),"")</f>
        <v>0</v>
      </c>
      <c r="M111" s="181">
        <f t="shared" si="18"/>
        <v>0</v>
      </c>
    </row>
    <row r="112" spans="1:13" ht="12.75" customHeight="1" hidden="1">
      <c r="A112" s="207">
        <f>Doklady!D60</f>
        <v>0</v>
      </c>
      <c r="B112" s="235">
        <f>Doklady!G60</f>
        <v>0</v>
      </c>
      <c r="C112" s="209">
        <f>IF(A112&lt;&gt;"",INDEX('FP'!D:D,Doklady!B$2+(ROW()-52)),"")</f>
        <v>0</v>
      </c>
      <c r="D112" s="209">
        <f>IF(A112&lt;&gt;"",Doklady!H60-Doklady!I60,"")</f>
        <v>0</v>
      </c>
      <c r="E112" s="209">
        <f>IF(A112&lt;&gt;"",MIN(D112,C112)*Doklady!C60/(1-Doklady!C60),"")</f>
        <v>0</v>
      </c>
      <c r="F112" s="218">
        <f>IF(A112&lt;&gt;"",Doklady!I60,"")</f>
        <v>0</v>
      </c>
      <c r="G112" s="209">
        <f t="shared" si="15"/>
        <v>0</v>
      </c>
      <c r="H112" s="218"/>
      <c r="I112" s="209">
        <f t="shared" si="16"/>
        <v>0</v>
      </c>
      <c r="J112" s="154">
        <f t="shared" si="19"/>
        <v>0</v>
      </c>
      <c r="K112" s="181">
        <f>Doklady!E60</f>
        <v>0</v>
      </c>
      <c r="L112" s="181">
        <f>IF(A112&lt;&gt;"",INDEX('FP'!H:H,Doklady!B$2+(ROW()-52)),"")</f>
        <v>0</v>
      </c>
      <c r="M112" s="181">
        <f t="shared" si="18"/>
        <v>0</v>
      </c>
    </row>
    <row r="113" spans="1:13" ht="12.75" customHeight="1" hidden="1">
      <c r="A113" s="207">
        <f>Doklady!D61</f>
        <v>0</v>
      </c>
      <c r="B113" s="235">
        <f>Doklady!G61</f>
        <v>0</v>
      </c>
      <c r="C113" s="209">
        <f>IF(A113&lt;&gt;"",INDEX('FP'!D:D,Doklady!B$2+(ROW()-52)),"")</f>
        <v>0</v>
      </c>
      <c r="D113" s="209">
        <f>IF(A113&lt;&gt;"",Doklady!H61-Doklady!I61,"")</f>
        <v>0</v>
      </c>
      <c r="E113" s="209">
        <f>IF(A113&lt;&gt;"",MIN(D113,C113)*Doklady!C61/(1-Doklady!C61),"")</f>
        <v>0</v>
      </c>
      <c r="F113" s="218">
        <f>IF(A113&lt;&gt;"",Doklady!I61,"")</f>
        <v>0</v>
      </c>
      <c r="G113" s="209">
        <f t="shared" si="15"/>
        <v>0</v>
      </c>
      <c r="H113" s="218"/>
      <c r="I113" s="209">
        <f t="shared" si="16"/>
        <v>0</v>
      </c>
      <c r="J113" s="154">
        <f t="shared" si="19"/>
        <v>0</v>
      </c>
      <c r="K113" s="181">
        <f>Doklady!E61</f>
        <v>0</v>
      </c>
      <c r="L113" s="181">
        <f>IF(A113&lt;&gt;"",INDEX('FP'!H:H,Doklady!B$2+(ROW()-52)),"")</f>
        <v>0</v>
      </c>
      <c r="M113" s="181">
        <f t="shared" si="18"/>
        <v>0</v>
      </c>
    </row>
    <row r="114" spans="1:13" ht="12.75" customHeight="1" hidden="1">
      <c r="A114" s="207">
        <f>Doklady!D62</f>
        <v>0</v>
      </c>
      <c r="B114" s="235">
        <f>Doklady!G62</f>
        <v>0</v>
      </c>
      <c r="C114" s="209">
        <f>IF(A114&lt;&gt;"",INDEX('FP'!D:D,Doklady!B$2+(ROW()-52)),"")</f>
        <v>0</v>
      </c>
      <c r="D114" s="209">
        <f>IF(A114&lt;&gt;"",Doklady!H62-Doklady!I62,"")</f>
        <v>0</v>
      </c>
      <c r="E114" s="209">
        <f>IF(A114&lt;&gt;"",MIN(D114,C114)*Doklady!C62/(1-Doklady!C62),"")</f>
        <v>0</v>
      </c>
      <c r="F114" s="218">
        <f>IF(A114&lt;&gt;"",Doklady!I62,"")</f>
        <v>0</v>
      </c>
      <c r="G114" s="209">
        <f t="shared" si="15"/>
        <v>0</v>
      </c>
      <c r="H114" s="218"/>
      <c r="I114" s="209">
        <f t="shared" si="16"/>
        <v>0</v>
      </c>
      <c r="J114" s="154">
        <f t="shared" si="19"/>
        <v>0</v>
      </c>
      <c r="K114" s="181">
        <f>Doklady!E62</f>
        <v>0</v>
      </c>
      <c r="L114" s="181">
        <f>IF(A114&lt;&gt;"",INDEX('FP'!H:H,Doklady!B$2+(ROW()-52)),"")</f>
        <v>0</v>
      </c>
      <c r="M114" s="181">
        <f t="shared" si="18"/>
        <v>0</v>
      </c>
    </row>
    <row r="115" spans="1:13" ht="12.75" customHeight="1" hidden="1">
      <c r="A115" s="207">
        <f>Doklady!D63</f>
        <v>0</v>
      </c>
      <c r="B115" s="235">
        <f>Doklady!G63</f>
        <v>0</v>
      </c>
      <c r="C115" s="209">
        <f>IF(A115&lt;&gt;"",INDEX('FP'!D:D,Doklady!B$2+(ROW()-52)),"")</f>
        <v>0</v>
      </c>
      <c r="D115" s="209">
        <f>IF(A115&lt;&gt;"",Doklady!H63-Doklady!I63,"")</f>
        <v>0</v>
      </c>
      <c r="E115" s="209">
        <f>IF(A115&lt;&gt;"",MIN(D115,C115)*Doklady!C63/(1-Doklady!C63),"")</f>
        <v>0</v>
      </c>
      <c r="F115" s="218">
        <f>IF(A115&lt;&gt;"",Doklady!I63,"")</f>
        <v>0</v>
      </c>
      <c r="G115" s="209">
        <f t="shared" si="15"/>
        <v>0</v>
      </c>
      <c r="H115" s="218"/>
      <c r="I115" s="209">
        <f t="shared" si="16"/>
        <v>0</v>
      </c>
      <c r="J115" s="154">
        <f t="shared" si="19"/>
        <v>0</v>
      </c>
      <c r="K115" s="181">
        <f>Doklady!E63</f>
        <v>0</v>
      </c>
      <c r="L115" s="181">
        <f>IF(A115&lt;&gt;"",INDEX('FP'!H:H,Doklady!B$2+(ROW()-52)),"")</f>
        <v>0</v>
      </c>
      <c r="M115" s="181">
        <f t="shared" si="18"/>
        <v>0</v>
      </c>
    </row>
    <row r="116" spans="1:13" ht="12.75" customHeight="1" hidden="1">
      <c r="A116" s="207">
        <f>Doklady!D64</f>
        <v>0</v>
      </c>
      <c r="B116" s="235">
        <f>Doklady!G64</f>
        <v>0</v>
      </c>
      <c r="C116" s="209">
        <f>IF(A116&lt;&gt;"",INDEX('FP'!D:D,Doklady!B$2+(ROW()-52)),"")</f>
        <v>0</v>
      </c>
      <c r="D116" s="209">
        <f>IF(A116&lt;&gt;"",Doklady!H64-Doklady!I64,"")</f>
        <v>0</v>
      </c>
      <c r="E116" s="209">
        <f>IF(A116&lt;&gt;"",MIN(D116,C116)*Doklady!C64/(1-Doklady!C64),"")</f>
        <v>0</v>
      </c>
      <c r="F116" s="218">
        <f>IF(A116&lt;&gt;"",Doklady!I64,"")</f>
        <v>0</v>
      </c>
      <c r="G116" s="209">
        <f t="shared" si="15"/>
        <v>0</v>
      </c>
      <c r="H116" s="218"/>
      <c r="I116" s="209">
        <f t="shared" si="16"/>
        <v>0</v>
      </c>
      <c r="J116" s="154">
        <f t="shared" si="19"/>
        <v>0</v>
      </c>
      <c r="K116" s="181">
        <f>Doklady!E64</f>
        <v>0</v>
      </c>
      <c r="L116" s="181">
        <f>IF(A116&lt;&gt;"",INDEX('FP'!H:H,Doklady!B$2+(ROW()-52)),"")</f>
        <v>0</v>
      </c>
      <c r="M116" s="181">
        <f t="shared" si="18"/>
        <v>0</v>
      </c>
    </row>
    <row r="117" spans="1:13" ht="12.75" customHeight="1" hidden="1">
      <c r="A117" s="207">
        <f>Doklady!D65</f>
        <v>0</v>
      </c>
      <c r="B117" s="235">
        <f>Doklady!G65</f>
        <v>0</v>
      </c>
      <c r="C117" s="209">
        <f>IF(A117&lt;&gt;"",INDEX('FP'!D:D,Doklady!B$2+(ROW()-52)),"")</f>
        <v>0</v>
      </c>
      <c r="D117" s="209">
        <f>IF(A117&lt;&gt;"",Doklady!H65-Doklady!I65,"")</f>
        <v>0</v>
      </c>
      <c r="E117" s="209">
        <f>IF(A117&lt;&gt;"",MIN(D117,C117)*Doklady!C65/(1-Doklady!C65),"")</f>
        <v>0</v>
      </c>
      <c r="F117" s="218">
        <f>IF(A117&lt;&gt;"",Doklady!I65,"")</f>
        <v>0</v>
      </c>
      <c r="G117" s="209">
        <f t="shared" si="15"/>
        <v>0</v>
      </c>
      <c r="H117" s="218"/>
      <c r="I117" s="209">
        <f t="shared" si="16"/>
        <v>0</v>
      </c>
      <c r="J117" s="154">
        <f t="shared" si="19"/>
        <v>0</v>
      </c>
      <c r="K117" s="181">
        <f>Doklady!E65</f>
        <v>0</v>
      </c>
      <c r="L117" s="181">
        <f>IF(A117&lt;&gt;"",INDEX('FP'!H:H,Doklady!B$2+(ROW()-52)),"")</f>
        <v>0</v>
      </c>
      <c r="M117" s="181">
        <f t="shared" si="18"/>
        <v>0</v>
      </c>
    </row>
    <row r="118" spans="1:26" s="241" customFormat="1" ht="12" customHeight="1">
      <c r="A118" s="236">
        <f>Doklady!D66</f>
        <v>0</v>
      </c>
      <c r="B118" s="237" t="s">
        <v>362</v>
      </c>
      <c r="C118" s="238">
        <f>SUM(C53:C117)</f>
        <v>30408</v>
      </c>
      <c r="D118" s="238">
        <f>SUM(D53:D117)</f>
        <v>30408.000000000004</v>
      </c>
      <c r="E118" s="238">
        <f>SUM(E53:E117)</f>
        <v>0</v>
      </c>
      <c r="F118" s="238">
        <f>SUM(F53:F117)</f>
        <v>0</v>
      </c>
      <c r="G118" s="238">
        <f>SUM(G53:G117)</f>
        <v>30408.000000000004</v>
      </c>
      <c r="H118" s="238">
        <f>SUM(H53:H117)</f>
        <v>0</v>
      </c>
      <c r="I118" s="238">
        <f>SUM(I53:I117)</f>
        <v>0</v>
      </c>
      <c r="J118" s="239">
        <f t="shared" si="19"/>
        <v>0</v>
      </c>
      <c r="K118" s="240">
        <f>Doklady!E66</f>
        <v>0</v>
      </c>
      <c r="L118" s="240">
        <f>IF(A118&lt;&gt;"",INDEX('FP'!H:H,Doklady!B$2+(ROW()-52)),"")</f>
        <v>0</v>
      </c>
      <c r="M118" s="240">
        <f t="shared" si="18"/>
        <v>0</v>
      </c>
      <c r="N118" s="240"/>
      <c r="O118" s="240"/>
      <c r="P118" s="240"/>
      <c r="Q118" s="240"/>
      <c r="R118" s="240"/>
      <c r="S118" s="240"/>
      <c r="T118" s="240"/>
      <c r="U118" s="239"/>
      <c r="V118" s="239"/>
      <c r="W118" s="239"/>
      <c r="X118" s="239"/>
      <c r="Y118" s="239"/>
      <c r="Z118" s="239"/>
    </row>
    <row r="120" spans="1:26" s="182" customFormat="1" ht="12.75">
      <c r="A120" s="182" t="s">
        <v>708</v>
      </c>
      <c r="C120" s="242"/>
      <c r="D120" s="242"/>
      <c r="E120" s="242"/>
      <c r="F120" s="242"/>
      <c r="G120" s="242"/>
      <c r="H120" s="242"/>
      <c r="I120" s="242"/>
      <c r="J120" s="169"/>
      <c r="K120" s="187"/>
      <c r="L120" s="187"/>
      <c r="M120" s="187"/>
      <c r="N120" s="187"/>
      <c r="O120" s="187"/>
      <c r="P120" s="187"/>
      <c r="Q120" s="187"/>
      <c r="R120" s="187"/>
      <c r="S120" s="187"/>
      <c r="T120" s="187"/>
      <c r="U120" s="169"/>
      <c r="V120" s="169"/>
      <c r="W120" s="169"/>
      <c r="X120" s="169"/>
      <c r="Y120" s="169"/>
      <c r="Z120" s="169"/>
    </row>
    <row r="121" spans="1:26" s="182" customFormat="1" ht="12.75">
      <c r="A121" s="182" t="s">
        <v>709</v>
      </c>
      <c r="C121" s="242"/>
      <c r="D121" s="242"/>
      <c r="E121" s="242"/>
      <c r="F121" s="242"/>
      <c r="G121" s="242"/>
      <c r="H121" s="242"/>
      <c r="I121" s="242"/>
      <c r="J121" s="169"/>
      <c r="K121" s="187"/>
      <c r="L121" s="187"/>
      <c r="M121" s="187"/>
      <c r="N121" s="187"/>
      <c r="O121" s="187"/>
      <c r="P121" s="187"/>
      <c r="Q121" s="187"/>
      <c r="R121" s="187"/>
      <c r="S121" s="187"/>
      <c r="T121" s="187"/>
      <c r="U121" s="169"/>
      <c r="V121" s="169"/>
      <c r="W121" s="169"/>
      <c r="X121" s="169"/>
      <c r="Y121" s="169"/>
      <c r="Z121" s="169"/>
    </row>
    <row r="122" spans="1:26" s="182" customFormat="1" ht="12.75">
      <c r="A122" s="182" t="s">
        <v>710</v>
      </c>
      <c r="C122" s="242"/>
      <c r="D122" s="242"/>
      <c r="E122" s="242"/>
      <c r="F122" s="242"/>
      <c r="G122" s="242"/>
      <c r="H122" s="242"/>
      <c r="I122" s="242"/>
      <c r="J122" s="169"/>
      <c r="K122" s="187"/>
      <c r="L122" s="187"/>
      <c r="M122" s="187"/>
      <c r="N122" s="187"/>
      <c r="O122" s="187"/>
      <c r="P122" s="187"/>
      <c r="Q122" s="187"/>
      <c r="R122" s="187"/>
      <c r="S122" s="187"/>
      <c r="T122" s="187"/>
      <c r="U122" s="169"/>
      <c r="V122" s="169"/>
      <c r="W122" s="169"/>
      <c r="X122" s="169"/>
      <c r="Y122" s="169"/>
      <c r="Z122" s="169"/>
    </row>
    <row r="123" spans="1:26" s="182" customFormat="1" ht="12.75">
      <c r="A123" s="182" t="s">
        <v>711</v>
      </c>
      <c r="C123" s="242"/>
      <c r="D123" s="242"/>
      <c r="E123" s="242"/>
      <c r="F123" s="242"/>
      <c r="G123" s="242"/>
      <c r="H123" s="242"/>
      <c r="I123" s="242"/>
      <c r="J123" s="169"/>
      <c r="K123" s="187"/>
      <c r="L123" s="187"/>
      <c r="M123" s="187"/>
      <c r="N123" s="187"/>
      <c r="O123" s="187"/>
      <c r="P123" s="187"/>
      <c r="Q123" s="187"/>
      <c r="R123" s="187"/>
      <c r="S123" s="187"/>
      <c r="T123" s="187"/>
      <c r="U123" s="169"/>
      <c r="V123" s="169"/>
      <c r="W123" s="169"/>
      <c r="X123" s="169"/>
      <c r="Y123" s="169"/>
      <c r="Z123" s="169"/>
    </row>
    <row r="124" spans="3:26" s="182" customFormat="1" ht="12.75">
      <c r="C124" s="242"/>
      <c r="D124" s="242"/>
      <c r="E124" s="242"/>
      <c r="F124" s="242"/>
      <c r="G124" s="242"/>
      <c r="H124" s="242"/>
      <c r="I124" s="242"/>
      <c r="J124" s="169"/>
      <c r="K124" s="187"/>
      <c r="L124" s="187"/>
      <c r="M124" s="187"/>
      <c r="N124" s="187"/>
      <c r="O124" s="187"/>
      <c r="P124" s="187"/>
      <c r="Q124" s="187"/>
      <c r="R124" s="187"/>
      <c r="S124" s="187"/>
      <c r="T124" s="187"/>
      <c r="U124" s="169"/>
      <c r="V124" s="169"/>
      <c r="W124" s="169"/>
      <c r="X124" s="169"/>
      <c r="Y124" s="169"/>
      <c r="Z124" s="169"/>
    </row>
    <row r="125" spans="1:10" ht="12.75">
      <c r="A125" s="182" t="s">
        <v>712</v>
      </c>
      <c r="B125" s="182"/>
      <c r="C125" s="242"/>
      <c r="D125" s="242"/>
      <c r="E125" s="242"/>
      <c r="F125" s="242"/>
      <c r="G125" s="242"/>
      <c r="H125" s="242"/>
      <c r="I125" s="242"/>
      <c r="J125" s="169"/>
    </row>
    <row r="126" spans="1:10" ht="12.75">
      <c r="A126" s="182"/>
      <c r="B126" s="182"/>
      <c r="C126" s="242"/>
      <c r="D126" s="242"/>
      <c r="E126" s="242"/>
      <c r="F126" s="242"/>
      <c r="G126" s="242"/>
      <c r="H126" s="242"/>
      <c r="I126" s="242"/>
      <c r="J126" s="169"/>
    </row>
    <row r="127" spans="1:10" ht="12.75">
      <c r="A127" s="182" t="s">
        <v>713</v>
      </c>
      <c r="B127" s="182"/>
      <c r="C127" s="242"/>
      <c r="D127" s="242"/>
      <c r="E127" s="242"/>
      <c r="F127" s="242"/>
      <c r="G127" s="242"/>
      <c r="H127" s="242"/>
      <c r="I127" s="242"/>
      <c r="J127" s="169"/>
    </row>
    <row r="128" spans="1:10" ht="47.25" customHeight="1">
      <c r="A128" s="182"/>
      <c r="B128" s="243"/>
      <c r="C128" s="244"/>
      <c r="D128" s="245"/>
      <c r="E128" s="245"/>
      <c r="F128" s="245"/>
      <c r="G128" s="245"/>
      <c r="H128" s="245"/>
      <c r="I128" s="245"/>
      <c r="J128" s="169"/>
    </row>
    <row r="129" spans="1:10" ht="68.25" customHeight="1">
      <c r="A129" s="182"/>
      <c r="B129" s="246" t="s">
        <v>714</v>
      </c>
      <c r="C129" s="247"/>
      <c r="D129" s="246" t="s">
        <v>715</v>
      </c>
      <c r="E129" s="246"/>
      <c r="F129" s="246"/>
      <c r="G129" s="246"/>
      <c r="H129" s="246"/>
      <c r="I129" s="246"/>
      <c r="J129" s="169"/>
    </row>
  </sheetData>
  <sheetProtection sheet="1" objects="1" scenarios="1" selectLockedCells="1"/>
  <mergeCells count="30">
    <mergeCell ref="A1:I1"/>
    <mergeCell ref="C3:F3"/>
    <mergeCell ref="E9:F9"/>
    <mergeCell ref="E10:F10"/>
    <mergeCell ref="E11:F11"/>
    <mergeCell ref="E12:F12"/>
    <mergeCell ref="E13:F13"/>
    <mergeCell ref="E14:F14"/>
    <mergeCell ref="B16:H16"/>
    <mergeCell ref="B17:H17"/>
    <mergeCell ref="B18:H18"/>
    <mergeCell ref="B19:H19"/>
    <mergeCell ref="B20:H20"/>
    <mergeCell ref="B21:H21"/>
    <mergeCell ref="B22:H22"/>
    <mergeCell ref="B23:H23"/>
    <mergeCell ref="B24:H24"/>
    <mergeCell ref="B25:H25"/>
    <mergeCell ref="B26:H26"/>
    <mergeCell ref="B27:H27"/>
    <mergeCell ref="B28:H28"/>
    <mergeCell ref="B29:H29"/>
    <mergeCell ref="B30:H30"/>
    <mergeCell ref="B31:H31"/>
    <mergeCell ref="B32:H32"/>
    <mergeCell ref="B33:H33"/>
    <mergeCell ref="B34:H34"/>
    <mergeCell ref="A50:I50"/>
    <mergeCell ref="D128:I128"/>
    <mergeCell ref="D129:I129"/>
  </mergeCells>
  <conditionalFormatting sqref="C41:I41 C46:I46">
    <cfRule type="cellIs" priority="1" dxfId="1" operator="lessThanOrEqual" stopIfTrue="1">
      <formula>0</formula>
    </cfRule>
    <cfRule type="cellIs" priority="2" dxfId="2" operator="greaterThan" stopIfTrue="1">
      <formula>0</formula>
    </cfRule>
  </conditionalFormatting>
  <conditionalFormatting sqref="I53:I117">
    <cfRule type="cellIs" priority="3" dxfId="1" operator="equal" stopIfTrue="1">
      <formula>0</formula>
    </cfRule>
    <cfRule type="cellIs" priority="4" dxfId="2" operator="greaterThan" stopIfTrue="1">
      <formula>0</formula>
    </cfRule>
  </conditionalFormatting>
  <conditionalFormatting sqref="E9:F9">
    <cfRule type="expression" priority="5" dxfId="3" stopIfTrue="1">
      <formula>SUM($E$10:$F$14)&gt;0</formula>
    </cfRule>
  </conditionalFormatting>
  <conditionalFormatting sqref="D53:D117">
    <cfRule type="expression" priority="6" dxfId="1" stopIfTrue="1">
      <formula>$C53=$D53</formula>
    </cfRule>
  </conditionalFormatting>
  <conditionalFormatting sqref="I47">
    <cfRule type="cellIs" priority="7" dxfId="2" operator="greaterThan" stopIfTrue="1">
      <formula>0</formula>
    </cfRule>
  </conditionalFormatting>
  <conditionalFormatting sqref="G53:G117">
    <cfRule type="expression" priority="8" dxfId="1" stopIfTrue="1">
      <formula>$C53=$G53</formula>
    </cfRule>
  </conditionalFormatting>
  <conditionalFormatting sqref="I42">
    <cfRule type="cellIs" priority="9" dxfId="2" operator="greaterThan" stopIfTrue="1">
      <formula>0</formula>
    </cfRule>
  </conditionalFormatting>
  <printOptions horizontalCentered="1"/>
  <pageMargins left="0.19652777777777777" right="0.19652777777777777" top="0.39375" bottom="0.4722222222222222" header="0.5118055555555555" footer="0.5118055555555555"/>
  <pageSetup horizontalDpi="300" verticalDpi="300" orientation="landscape" paperSize="9" scale="95"/>
</worksheet>
</file>

<file path=xl/worksheets/sheet6.xml><?xml version="1.0" encoding="utf-8"?>
<worksheet xmlns="http://schemas.openxmlformats.org/spreadsheetml/2006/main" xmlns:r="http://schemas.openxmlformats.org/officeDocument/2006/relationships">
  <dimension ref="A1:L163"/>
  <sheetViews>
    <sheetView workbookViewId="0" topLeftCell="A1">
      <pane ySplit="1" topLeftCell="A2" activePane="bottomLeft" state="frozen"/>
      <selection pane="topLeft" activeCell="A1" sqref="A1"/>
      <selection pane="bottomLeft" activeCell="B95" sqref="B95"/>
    </sheetView>
  </sheetViews>
  <sheetFormatPr defaultColWidth="9.140625" defaultRowHeight="12.75"/>
  <cols>
    <col min="1" max="1" width="9.421875" style="248" customWidth="1"/>
    <col min="2" max="2" width="47.28125" style="249" customWidth="1"/>
    <col min="3" max="3" width="15.28125" style="249" customWidth="1"/>
    <col min="4" max="4" width="23.8515625" style="249" customWidth="1"/>
    <col min="5" max="5" width="13.7109375" style="249" customWidth="1"/>
    <col min="6" max="6" width="6.00390625" style="249" customWidth="1"/>
    <col min="7" max="7" width="22.7109375" style="249" customWidth="1"/>
    <col min="8" max="8" width="28.421875" style="249" customWidth="1"/>
    <col min="9" max="9" width="18.57421875" style="249" customWidth="1"/>
    <col min="10" max="10" width="14.28125" style="249" customWidth="1"/>
    <col min="11" max="11" width="16.57421875" style="249" customWidth="1"/>
    <col min="12" max="12" width="12.421875" style="250" customWidth="1"/>
    <col min="13" max="16384" width="9.00390625" style="251" customWidth="1"/>
  </cols>
  <sheetData>
    <row r="1" spans="1:12" s="255" customFormat="1" ht="21.75">
      <c r="A1" s="252" t="s">
        <v>716</v>
      </c>
      <c r="B1" s="253" t="s">
        <v>717</v>
      </c>
      <c r="C1" s="253" t="s">
        <v>718</v>
      </c>
      <c r="D1" s="253" t="s">
        <v>719</v>
      </c>
      <c r="E1" s="253" t="s">
        <v>720</v>
      </c>
      <c r="F1" s="253" t="s">
        <v>721</v>
      </c>
      <c r="G1" s="253" t="s">
        <v>722</v>
      </c>
      <c r="H1" s="253" t="s">
        <v>723</v>
      </c>
      <c r="I1" s="253" t="s">
        <v>724</v>
      </c>
      <c r="J1" s="253" t="s">
        <v>725</v>
      </c>
      <c r="K1" s="253" t="s">
        <v>726</v>
      </c>
      <c r="L1" s="254" t="s">
        <v>727</v>
      </c>
    </row>
    <row r="2" spans="1:12" s="260" customFormat="1" ht="10.5">
      <c r="A2" s="256" t="s">
        <v>728</v>
      </c>
      <c r="B2" s="257" t="s">
        <v>729</v>
      </c>
      <c r="C2" s="258" t="s">
        <v>730</v>
      </c>
      <c r="D2" s="257" t="s">
        <v>731</v>
      </c>
      <c r="E2" s="257" t="s">
        <v>732</v>
      </c>
      <c r="F2" s="257" t="s">
        <v>733</v>
      </c>
      <c r="G2" s="257" t="s">
        <v>734</v>
      </c>
      <c r="H2" s="257" t="s">
        <v>735</v>
      </c>
      <c r="I2" s="257" t="s">
        <v>736</v>
      </c>
      <c r="J2" s="257" t="s">
        <v>737</v>
      </c>
      <c r="K2" s="257" t="s">
        <v>738</v>
      </c>
      <c r="L2" s="259">
        <v>421911370888</v>
      </c>
    </row>
    <row r="3" spans="1:12" s="260" customFormat="1" ht="10.5">
      <c r="A3" s="261" t="s">
        <v>739</v>
      </c>
      <c r="B3" s="262" t="s">
        <v>740</v>
      </c>
      <c r="C3" s="258" t="s">
        <v>730</v>
      </c>
      <c r="D3" s="258" t="s">
        <v>741</v>
      </c>
      <c r="E3" s="258" t="s">
        <v>742</v>
      </c>
      <c r="F3" s="258" t="s">
        <v>743</v>
      </c>
      <c r="G3" s="262" t="s">
        <v>744</v>
      </c>
      <c r="H3" s="263" t="s">
        <v>745</v>
      </c>
      <c r="I3" s="258" t="s">
        <v>746</v>
      </c>
      <c r="J3" s="258" t="s">
        <v>747</v>
      </c>
      <c r="K3" s="258" t="s">
        <v>748</v>
      </c>
      <c r="L3" s="264"/>
    </row>
    <row r="4" spans="1:12" s="260" customFormat="1" ht="10.5">
      <c r="A4" s="261" t="s">
        <v>749</v>
      </c>
      <c r="B4" s="262" t="s">
        <v>750</v>
      </c>
      <c r="C4" s="258" t="s">
        <v>730</v>
      </c>
      <c r="D4" s="262" t="s">
        <v>751</v>
      </c>
      <c r="E4" s="262" t="s">
        <v>752</v>
      </c>
      <c r="F4" s="262" t="s">
        <v>753</v>
      </c>
      <c r="G4" s="262" t="s">
        <v>754</v>
      </c>
      <c r="H4" s="262" t="s">
        <v>755</v>
      </c>
      <c r="I4" s="262" t="s">
        <v>756</v>
      </c>
      <c r="J4" s="262" t="s">
        <v>737</v>
      </c>
      <c r="K4" s="262" t="s">
        <v>757</v>
      </c>
      <c r="L4" s="264">
        <v>421915601609</v>
      </c>
    </row>
    <row r="5" spans="1:12" s="260" customFormat="1" ht="53.25">
      <c r="A5" s="261" t="s">
        <v>758</v>
      </c>
      <c r="B5" s="262" t="s">
        <v>759</v>
      </c>
      <c r="C5" s="258" t="s">
        <v>730</v>
      </c>
      <c r="D5" s="258" t="s">
        <v>760</v>
      </c>
      <c r="E5" s="258" t="s">
        <v>761</v>
      </c>
      <c r="F5" s="258" t="s">
        <v>762</v>
      </c>
      <c r="G5" s="262" t="s">
        <v>763</v>
      </c>
      <c r="H5" s="265" t="s">
        <v>764</v>
      </c>
      <c r="I5" s="266" t="s">
        <v>765</v>
      </c>
      <c r="J5" s="266" t="s">
        <v>766</v>
      </c>
      <c r="K5" s="266"/>
      <c r="L5" s="267">
        <v>421919188236</v>
      </c>
    </row>
    <row r="6" spans="1:12" s="260" customFormat="1" ht="11.25">
      <c r="A6" s="261" t="s">
        <v>767</v>
      </c>
      <c r="B6" s="262" t="s">
        <v>768</v>
      </c>
      <c r="C6" s="258" t="s">
        <v>730</v>
      </c>
      <c r="D6" s="258" t="s">
        <v>769</v>
      </c>
      <c r="E6" s="258" t="s">
        <v>770</v>
      </c>
      <c r="F6" s="258" t="s">
        <v>771</v>
      </c>
      <c r="G6" s="262" t="s">
        <v>772</v>
      </c>
      <c r="H6" s="265" t="s">
        <v>773</v>
      </c>
      <c r="I6" s="258" t="s">
        <v>774</v>
      </c>
      <c r="J6" s="258" t="s">
        <v>737</v>
      </c>
      <c r="K6" s="266" t="s">
        <v>774</v>
      </c>
      <c r="L6" s="267">
        <v>421918899410</v>
      </c>
    </row>
    <row r="7" spans="1:12" s="260" customFormat="1" ht="11.25">
      <c r="A7" s="261" t="s">
        <v>775</v>
      </c>
      <c r="B7" s="262" t="s">
        <v>776</v>
      </c>
      <c r="C7" s="258" t="s">
        <v>730</v>
      </c>
      <c r="D7" s="258" t="s">
        <v>777</v>
      </c>
      <c r="E7" s="258" t="s">
        <v>742</v>
      </c>
      <c r="F7" s="258" t="s">
        <v>778</v>
      </c>
      <c r="G7" s="262" t="s">
        <v>779</v>
      </c>
      <c r="H7" s="265" t="s">
        <v>780</v>
      </c>
      <c r="I7" s="258" t="s">
        <v>781</v>
      </c>
      <c r="J7" s="258" t="s">
        <v>737</v>
      </c>
      <c r="K7" s="266" t="s">
        <v>781</v>
      </c>
      <c r="L7" s="267">
        <v>421905948422</v>
      </c>
    </row>
    <row r="8" spans="1:12" s="260" customFormat="1" ht="11.25">
      <c r="A8" s="261" t="s">
        <v>782</v>
      </c>
      <c r="B8" s="262" t="s">
        <v>783</v>
      </c>
      <c r="C8" s="258" t="s">
        <v>730</v>
      </c>
      <c r="D8" s="258" t="s">
        <v>784</v>
      </c>
      <c r="E8" s="258" t="s">
        <v>785</v>
      </c>
      <c r="F8" s="258" t="s">
        <v>786</v>
      </c>
      <c r="G8" s="262" t="s">
        <v>787</v>
      </c>
      <c r="H8" s="265" t="s">
        <v>788</v>
      </c>
      <c r="I8" s="258" t="s">
        <v>789</v>
      </c>
      <c r="J8" s="258" t="s">
        <v>790</v>
      </c>
      <c r="K8" s="266" t="s">
        <v>789</v>
      </c>
      <c r="L8" s="267">
        <v>421915184709</v>
      </c>
    </row>
    <row r="9" spans="1:12" s="260" customFormat="1" ht="32.25">
      <c r="A9" s="256" t="s">
        <v>791</v>
      </c>
      <c r="B9" s="257" t="s">
        <v>792</v>
      </c>
      <c r="C9" s="258" t="s">
        <v>730</v>
      </c>
      <c r="D9" s="257" t="s">
        <v>793</v>
      </c>
      <c r="E9" s="257" t="s">
        <v>742</v>
      </c>
      <c r="F9" s="257" t="s">
        <v>794</v>
      </c>
      <c r="G9" s="257" t="s">
        <v>795</v>
      </c>
      <c r="H9" s="257" t="s">
        <v>796</v>
      </c>
      <c r="I9" s="257" t="s">
        <v>797</v>
      </c>
      <c r="J9" s="257" t="s">
        <v>737</v>
      </c>
      <c r="K9" s="268" t="s">
        <v>798</v>
      </c>
      <c r="L9" s="269" t="s">
        <v>799</v>
      </c>
    </row>
    <row r="10" spans="1:12" s="260" customFormat="1" ht="10.5">
      <c r="A10" s="256" t="s">
        <v>800</v>
      </c>
      <c r="B10" s="257" t="s">
        <v>801</v>
      </c>
      <c r="C10" s="258" t="s">
        <v>730</v>
      </c>
      <c r="D10" s="257" t="s">
        <v>802</v>
      </c>
      <c r="E10" s="257" t="s">
        <v>803</v>
      </c>
      <c r="F10" s="257" t="s">
        <v>804</v>
      </c>
      <c r="G10" s="257" t="s">
        <v>805</v>
      </c>
      <c r="H10" s="257" t="s">
        <v>806</v>
      </c>
      <c r="I10" s="257" t="s">
        <v>807</v>
      </c>
      <c r="J10" s="257" t="s">
        <v>747</v>
      </c>
      <c r="K10" s="257" t="s">
        <v>808</v>
      </c>
      <c r="L10" s="259">
        <v>421905109429</v>
      </c>
    </row>
    <row r="11" spans="1:12" s="260" customFormat="1" ht="11.25">
      <c r="A11" s="261" t="s">
        <v>809</v>
      </c>
      <c r="B11" s="262" t="s">
        <v>810</v>
      </c>
      <c r="C11" s="258" t="s">
        <v>730</v>
      </c>
      <c r="D11" s="258" t="s">
        <v>793</v>
      </c>
      <c r="E11" s="258" t="s">
        <v>742</v>
      </c>
      <c r="F11" s="258" t="s">
        <v>811</v>
      </c>
      <c r="G11" s="262" t="s">
        <v>812</v>
      </c>
      <c r="H11" s="262" t="s">
        <v>813</v>
      </c>
      <c r="I11" s="258" t="s">
        <v>814</v>
      </c>
      <c r="J11" s="258" t="s">
        <v>737</v>
      </c>
      <c r="K11" s="266" t="s">
        <v>814</v>
      </c>
      <c r="L11" s="267">
        <v>421903200136</v>
      </c>
    </row>
    <row r="12" spans="1:12" s="260" customFormat="1" ht="11.25">
      <c r="A12" s="261" t="s">
        <v>815</v>
      </c>
      <c r="B12" s="262" t="s">
        <v>816</v>
      </c>
      <c r="C12" s="258" t="s">
        <v>730</v>
      </c>
      <c r="D12" s="258" t="s">
        <v>817</v>
      </c>
      <c r="E12" s="258" t="s">
        <v>818</v>
      </c>
      <c r="F12" s="258" t="s">
        <v>819</v>
      </c>
      <c r="G12" s="262" t="s">
        <v>820</v>
      </c>
      <c r="H12" s="262" t="s">
        <v>821</v>
      </c>
      <c r="I12" s="258" t="s">
        <v>822</v>
      </c>
      <c r="J12" s="258" t="s">
        <v>737</v>
      </c>
      <c r="K12" s="266" t="s">
        <v>822</v>
      </c>
      <c r="L12" s="267">
        <v>421911361044</v>
      </c>
    </row>
    <row r="13" spans="1:12" s="260" customFormat="1" ht="11.25">
      <c r="A13" s="261" t="s">
        <v>823</v>
      </c>
      <c r="B13" s="262" t="s">
        <v>824</v>
      </c>
      <c r="C13" s="258" t="s">
        <v>730</v>
      </c>
      <c r="D13" s="262" t="s">
        <v>825</v>
      </c>
      <c r="E13" s="262" t="s">
        <v>826</v>
      </c>
      <c r="F13" s="270" t="s">
        <v>827</v>
      </c>
      <c r="G13" s="271" t="s">
        <v>828</v>
      </c>
      <c r="H13" s="262" t="s">
        <v>829</v>
      </c>
      <c r="I13" s="262" t="s">
        <v>830</v>
      </c>
      <c r="J13" s="262" t="s">
        <v>737</v>
      </c>
      <c r="K13" s="262" t="s">
        <v>831</v>
      </c>
      <c r="L13" s="264">
        <v>421903403105</v>
      </c>
    </row>
    <row r="14" spans="1:12" s="260" customFormat="1" ht="10.5">
      <c r="A14" s="261" t="s">
        <v>832</v>
      </c>
      <c r="B14" s="262" t="s">
        <v>833</v>
      </c>
      <c r="C14" s="258" t="s">
        <v>730</v>
      </c>
      <c r="D14" s="262" t="s">
        <v>834</v>
      </c>
      <c r="E14" s="262" t="s">
        <v>835</v>
      </c>
      <c r="F14" s="270" t="s">
        <v>836</v>
      </c>
      <c r="G14" s="263" t="s">
        <v>837</v>
      </c>
      <c r="H14" s="262" t="s">
        <v>838</v>
      </c>
      <c r="I14" s="262" t="s">
        <v>839</v>
      </c>
      <c r="J14" s="262" t="s">
        <v>737</v>
      </c>
      <c r="K14" s="262" t="s">
        <v>839</v>
      </c>
      <c r="L14" s="264">
        <v>421917812810</v>
      </c>
    </row>
    <row r="15" spans="1:12" s="260" customFormat="1" ht="10.5">
      <c r="A15" s="261" t="s">
        <v>840</v>
      </c>
      <c r="B15" s="262" t="s">
        <v>841</v>
      </c>
      <c r="C15" s="258" t="s">
        <v>730</v>
      </c>
      <c r="D15" s="258" t="s">
        <v>842</v>
      </c>
      <c r="E15" s="258" t="s">
        <v>843</v>
      </c>
      <c r="F15" s="258" t="s">
        <v>844</v>
      </c>
      <c r="G15" s="262" t="s">
        <v>845</v>
      </c>
      <c r="H15" s="262" t="s">
        <v>846</v>
      </c>
      <c r="I15" s="258" t="s">
        <v>847</v>
      </c>
      <c r="J15" s="258" t="s">
        <v>790</v>
      </c>
      <c r="K15" s="258" t="s">
        <v>848</v>
      </c>
      <c r="L15" s="264">
        <v>421911880779</v>
      </c>
    </row>
    <row r="16" spans="1:12" s="260" customFormat="1" ht="10.5">
      <c r="A16" s="261" t="s">
        <v>849</v>
      </c>
      <c r="B16" s="257" t="s">
        <v>850</v>
      </c>
      <c r="C16" s="258" t="s">
        <v>730</v>
      </c>
      <c r="D16" s="257" t="s">
        <v>851</v>
      </c>
      <c r="E16" s="257" t="s">
        <v>852</v>
      </c>
      <c r="F16" s="257" t="s">
        <v>853</v>
      </c>
      <c r="G16" s="257" t="s">
        <v>854</v>
      </c>
      <c r="H16" s="257" t="s">
        <v>855</v>
      </c>
      <c r="I16" s="257" t="s">
        <v>856</v>
      </c>
      <c r="J16" s="257" t="s">
        <v>737</v>
      </c>
      <c r="K16" s="257" t="s">
        <v>857</v>
      </c>
      <c r="L16" s="259">
        <v>421908689948</v>
      </c>
    </row>
    <row r="17" spans="1:12" s="260" customFormat="1" ht="11.25">
      <c r="A17" s="261" t="s">
        <v>858</v>
      </c>
      <c r="B17" s="262" t="s">
        <v>859</v>
      </c>
      <c r="C17" s="258" t="s">
        <v>730</v>
      </c>
      <c r="D17" s="262" t="s">
        <v>860</v>
      </c>
      <c r="E17" s="262" t="s">
        <v>861</v>
      </c>
      <c r="F17" s="262" t="s">
        <v>862</v>
      </c>
      <c r="G17" s="272" t="s">
        <v>863</v>
      </c>
      <c r="H17" s="271" t="s">
        <v>864</v>
      </c>
      <c r="I17" s="262" t="s">
        <v>865</v>
      </c>
      <c r="J17" s="258" t="s">
        <v>747</v>
      </c>
      <c r="K17" s="262" t="s">
        <v>865</v>
      </c>
      <c r="L17" s="264">
        <v>421907253794</v>
      </c>
    </row>
    <row r="18" spans="1:12" s="260" customFormat="1" ht="10.5">
      <c r="A18" s="261" t="s">
        <v>866</v>
      </c>
      <c r="B18" s="262" t="s">
        <v>867</v>
      </c>
      <c r="C18" s="258" t="s">
        <v>730</v>
      </c>
      <c r="D18" s="262" t="s">
        <v>793</v>
      </c>
      <c r="E18" s="262" t="s">
        <v>742</v>
      </c>
      <c r="F18" s="262" t="s">
        <v>794</v>
      </c>
      <c r="G18" s="273" t="s">
        <v>868</v>
      </c>
      <c r="H18" s="262" t="s">
        <v>869</v>
      </c>
      <c r="I18" s="262" t="s">
        <v>870</v>
      </c>
      <c r="J18" s="262" t="s">
        <v>737</v>
      </c>
      <c r="K18" s="262" t="s">
        <v>871</v>
      </c>
      <c r="L18" s="264">
        <v>421905294239</v>
      </c>
    </row>
    <row r="19" spans="1:12" s="260" customFormat="1" ht="21.75">
      <c r="A19" s="261" t="s">
        <v>872</v>
      </c>
      <c r="B19" s="262" t="s">
        <v>873</v>
      </c>
      <c r="C19" s="258" t="s">
        <v>730</v>
      </c>
      <c r="D19" s="258" t="s">
        <v>874</v>
      </c>
      <c r="E19" s="258" t="s">
        <v>742</v>
      </c>
      <c r="F19" s="258" t="s">
        <v>811</v>
      </c>
      <c r="G19" s="273" t="s">
        <v>875</v>
      </c>
      <c r="H19" s="262" t="s">
        <v>876</v>
      </c>
      <c r="I19" s="258" t="s">
        <v>877</v>
      </c>
      <c r="J19" s="258" t="s">
        <v>737</v>
      </c>
      <c r="K19" s="266" t="s">
        <v>878</v>
      </c>
      <c r="L19" s="267" t="s">
        <v>879</v>
      </c>
    </row>
    <row r="20" spans="1:12" s="260" customFormat="1" ht="10.5">
      <c r="A20" s="256" t="s">
        <v>880</v>
      </c>
      <c r="B20" s="257" t="s">
        <v>881</v>
      </c>
      <c r="C20" s="258" t="s">
        <v>730</v>
      </c>
      <c r="D20" s="257" t="s">
        <v>882</v>
      </c>
      <c r="E20" s="257" t="s">
        <v>752</v>
      </c>
      <c r="F20" s="257" t="s">
        <v>883</v>
      </c>
      <c r="G20" s="257" t="s">
        <v>884</v>
      </c>
      <c r="H20" s="257" t="s">
        <v>885</v>
      </c>
      <c r="I20" s="257" t="s">
        <v>886</v>
      </c>
      <c r="J20" s="257" t="s">
        <v>737</v>
      </c>
      <c r="K20" s="257" t="s">
        <v>887</v>
      </c>
      <c r="L20" s="259">
        <v>421949246786</v>
      </c>
    </row>
    <row r="21" spans="1:12" s="260" customFormat="1" ht="10.5">
      <c r="A21" s="261" t="s">
        <v>888</v>
      </c>
      <c r="B21" s="262" t="s">
        <v>889</v>
      </c>
      <c r="C21" s="258" t="s">
        <v>730</v>
      </c>
      <c r="D21" s="258" t="s">
        <v>890</v>
      </c>
      <c r="E21" s="258" t="s">
        <v>891</v>
      </c>
      <c r="F21" s="258" t="s">
        <v>892</v>
      </c>
      <c r="G21" s="262" t="s">
        <v>893</v>
      </c>
      <c r="H21" s="262" t="s">
        <v>894</v>
      </c>
      <c r="I21" s="258" t="s">
        <v>895</v>
      </c>
      <c r="J21" s="258" t="s">
        <v>737</v>
      </c>
      <c r="K21" s="258" t="s">
        <v>895</v>
      </c>
      <c r="L21" s="264">
        <v>421905607646</v>
      </c>
    </row>
    <row r="22" spans="1:12" s="260" customFormat="1" ht="10.5">
      <c r="A22" s="256" t="s">
        <v>896</v>
      </c>
      <c r="B22" s="257" t="s">
        <v>897</v>
      </c>
      <c r="C22" s="258" t="s">
        <v>730</v>
      </c>
      <c r="D22" s="257" t="s">
        <v>898</v>
      </c>
      <c r="E22" s="257" t="s">
        <v>752</v>
      </c>
      <c r="F22" s="257" t="s">
        <v>899</v>
      </c>
      <c r="G22" s="257" t="s">
        <v>900</v>
      </c>
      <c r="H22" s="274" t="s">
        <v>901</v>
      </c>
      <c r="I22" s="257" t="s">
        <v>902</v>
      </c>
      <c r="J22" s="257" t="s">
        <v>737</v>
      </c>
      <c r="K22" s="257" t="s">
        <v>903</v>
      </c>
      <c r="L22" s="259">
        <v>421915472241</v>
      </c>
    </row>
    <row r="23" spans="1:12" s="260" customFormat="1" ht="10.5">
      <c r="A23" s="261" t="s">
        <v>904</v>
      </c>
      <c r="B23" s="262" t="s">
        <v>905</v>
      </c>
      <c r="C23" s="258" t="s">
        <v>730</v>
      </c>
      <c r="D23" s="262" t="s">
        <v>906</v>
      </c>
      <c r="E23" s="262" t="s">
        <v>742</v>
      </c>
      <c r="F23" s="262" t="s">
        <v>907</v>
      </c>
      <c r="G23" s="262" t="s">
        <v>908</v>
      </c>
      <c r="H23" s="262" t="s">
        <v>909</v>
      </c>
      <c r="I23" s="262" t="s">
        <v>910</v>
      </c>
      <c r="J23" s="262" t="s">
        <v>737</v>
      </c>
      <c r="K23" s="262" t="s">
        <v>910</v>
      </c>
      <c r="L23" s="264">
        <v>421915719961</v>
      </c>
    </row>
    <row r="24" spans="1:12" s="260" customFormat="1" ht="10.5">
      <c r="A24" s="261" t="s">
        <v>911</v>
      </c>
      <c r="B24" s="262" t="s">
        <v>912</v>
      </c>
      <c r="C24" s="258" t="s">
        <v>730</v>
      </c>
      <c r="D24" s="262" t="s">
        <v>913</v>
      </c>
      <c r="E24" s="262" t="s">
        <v>914</v>
      </c>
      <c r="F24" s="262" t="s">
        <v>915</v>
      </c>
      <c r="G24" s="262" t="s">
        <v>916</v>
      </c>
      <c r="H24" s="262" t="s">
        <v>917</v>
      </c>
      <c r="I24" s="262" t="s">
        <v>918</v>
      </c>
      <c r="J24" s="262" t="s">
        <v>737</v>
      </c>
      <c r="K24" s="262" t="s">
        <v>919</v>
      </c>
      <c r="L24" s="264">
        <v>421903204367</v>
      </c>
    </row>
    <row r="25" spans="1:12" s="260" customFormat="1" ht="10.5">
      <c r="A25" s="256" t="s">
        <v>920</v>
      </c>
      <c r="B25" s="257" t="s">
        <v>921</v>
      </c>
      <c r="C25" s="258" t="s">
        <v>730</v>
      </c>
      <c r="D25" s="257" t="s">
        <v>922</v>
      </c>
      <c r="E25" s="257" t="s">
        <v>742</v>
      </c>
      <c r="F25" s="257" t="s">
        <v>923</v>
      </c>
      <c r="G25" s="257" t="s">
        <v>924</v>
      </c>
      <c r="H25" s="257" t="s">
        <v>925</v>
      </c>
      <c r="I25" s="257" t="s">
        <v>926</v>
      </c>
      <c r="J25" s="257" t="s">
        <v>927</v>
      </c>
      <c r="K25" s="257" t="s">
        <v>928</v>
      </c>
      <c r="L25" s="259">
        <v>421903446366</v>
      </c>
    </row>
    <row r="26" spans="1:12" s="260" customFormat="1" ht="10.5">
      <c r="A26" s="256" t="s">
        <v>929</v>
      </c>
      <c r="B26" s="257" t="s">
        <v>930</v>
      </c>
      <c r="C26" s="258" t="s">
        <v>730</v>
      </c>
      <c r="D26" s="257" t="s">
        <v>793</v>
      </c>
      <c r="E26" s="257" t="s">
        <v>742</v>
      </c>
      <c r="F26" s="257" t="s">
        <v>794</v>
      </c>
      <c r="G26" s="257" t="s">
        <v>931</v>
      </c>
      <c r="H26" s="257" t="s">
        <v>932</v>
      </c>
      <c r="I26" s="257" t="s">
        <v>933</v>
      </c>
      <c r="J26" s="257" t="s">
        <v>737</v>
      </c>
      <c r="K26" s="257" t="s">
        <v>934</v>
      </c>
      <c r="L26" s="259">
        <v>421905811053</v>
      </c>
    </row>
    <row r="27" spans="1:12" s="260" customFormat="1" ht="10.5">
      <c r="A27" s="256" t="s">
        <v>935</v>
      </c>
      <c r="B27" s="257" t="s">
        <v>936</v>
      </c>
      <c r="C27" s="258" t="s">
        <v>730</v>
      </c>
      <c r="D27" s="257" t="s">
        <v>793</v>
      </c>
      <c r="E27" s="257" t="s">
        <v>742</v>
      </c>
      <c r="F27" s="257" t="s">
        <v>794</v>
      </c>
      <c r="G27" s="257" t="s">
        <v>937</v>
      </c>
      <c r="H27" s="257" t="s">
        <v>938</v>
      </c>
      <c r="I27" s="257" t="s">
        <v>939</v>
      </c>
      <c r="J27" s="257" t="s">
        <v>940</v>
      </c>
      <c r="K27" s="257" t="s">
        <v>939</v>
      </c>
      <c r="L27" s="259">
        <v>421905719339</v>
      </c>
    </row>
    <row r="28" spans="1:12" s="260" customFormat="1" ht="10.5">
      <c r="A28" s="256" t="s">
        <v>941</v>
      </c>
      <c r="B28" s="257" t="s">
        <v>942</v>
      </c>
      <c r="C28" s="258" t="s">
        <v>730</v>
      </c>
      <c r="D28" s="257" t="s">
        <v>793</v>
      </c>
      <c r="E28" s="257" t="s">
        <v>742</v>
      </c>
      <c r="F28" s="257" t="s">
        <v>794</v>
      </c>
      <c r="G28" s="257" t="s">
        <v>943</v>
      </c>
      <c r="H28" s="257" t="s">
        <v>944</v>
      </c>
      <c r="I28" s="257" t="s">
        <v>945</v>
      </c>
      <c r="J28" s="257" t="s">
        <v>747</v>
      </c>
      <c r="K28" s="257" t="s">
        <v>946</v>
      </c>
      <c r="L28" s="259">
        <v>421907100191</v>
      </c>
    </row>
    <row r="29" spans="1:12" s="260" customFormat="1" ht="10.5">
      <c r="A29" s="256" t="s">
        <v>947</v>
      </c>
      <c r="B29" s="257" t="s">
        <v>948</v>
      </c>
      <c r="C29" s="258" t="s">
        <v>730</v>
      </c>
      <c r="D29" s="257" t="s">
        <v>793</v>
      </c>
      <c r="E29" s="257" t="s">
        <v>742</v>
      </c>
      <c r="F29" s="257" t="s">
        <v>811</v>
      </c>
      <c r="G29" s="257" t="s">
        <v>949</v>
      </c>
      <c r="H29" s="257" t="s">
        <v>950</v>
      </c>
      <c r="I29" s="257" t="s">
        <v>951</v>
      </c>
      <c r="J29" s="257" t="s">
        <v>737</v>
      </c>
      <c r="K29" s="257" t="s">
        <v>952</v>
      </c>
      <c r="L29" s="259">
        <v>421905659739</v>
      </c>
    </row>
    <row r="30" spans="1:12" s="260" customFormat="1" ht="10.5">
      <c r="A30" s="261" t="s">
        <v>480</v>
      </c>
      <c r="B30" s="257" t="s">
        <v>953</v>
      </c>
      <c r="C30" s="258" t="s">
        <v>730</v>
      </c>
      <c r="D30" s="257" t="s">
        <v>954</v>
      </c>
      <c r="E30" s="257" t="s">
        <v>752</v>
      </c>
      <c r="F30" s="257" t="s">
        <v>955</v>
      </c>
      <c r="G30" s="257" t="s">
        <v>956</v>
      </c>
      <c r="H30" s="257" t="s">
        <v>957</v>
      </c>
      <c r="I30" s="257" t="s">
        <v>958</v>
      </c>
      <c r="J30" s="257" t="s">
        <v>737</v>
      </c>
      <c r="K30" s="257" t="s">
        <v>958</v>
      </c>
      <c r="L30" s="259">
        <v>421905620961</v>
      </c>
    </row>
    <row r="31" spans="1:12" s="260" customFormat="1" ht="10.5">
      <c r="A31" s="261" t="s">
        <v>959</v>
      </c>
      <c r="B31" s="257" t="s">
        <v>960</v>
      </c>
      <c r="C31" s="258" t="s">
        <v>730</v>
      </c>
      <c r="D31" s="257" t="s">
        <v>961</v>
      </c>
      <c r="E31" s="257" t="s">
        <v>962</v>
      </c>
      <c r="F31" s="257" t="s">
        <v>963</v>
      </c>
      <c r="G31" s="257" t="s">
        <v>964</v>
      </c>
      <c r="H31" s="257" t="s">
        <v>965</v>
      </c>
      <c r="I31" s="257" t="s">
        <v>966</v>
      </c>
      <c r="J31" s="257" t="s">
        <v>747</v>
      </c>
      <c r="K31" s="257" t="s">
        <v>966</v>
      </c>
      <c r="L31" s="259">
        <v>421944644533</v>
      </c>
    </row>
    <row r="32" spans="1:12" s="260" customFormat="1" ht="10.5">
      <c r="A32" s="261" t="s">
        <v>967</v>
      </c>
      <c r="B32" s="257" t="s">
        <v>968</v>
      </c>
      <c r="C32" s="258" t="s">
        <v>730</v>
      </c>
      <c r="D32" s="257" t="s">
        <v>969</v>
      </c>
      <c r="E32" s="257" t="s">
        <v>970</v>
      </c>
      <c r="F32" s="257" t="s">
        <v>971</v>
      </c>
      <c r="G32" s="257" t="s">
        <v>972</v>
      </c>
      <c r="H32" s="257" t="s">
        <v>973</v>
      </c>
      <c r="I32" s="257" t="s">
        <v>974</v>
      </c>
      <c r="J32" s="257" t="s">
        <v>737</v>
      </c>
      <c r="K32" s="257" t="s">
        <v>975</v>
      </c>
      <c r="L32" s="259">
        <v>421905601243</v>
      </c>
    </row>
    <row r="33" spans="1:12" s="260" customFormat="1" ht="10.5">
      <c r="A33" s="261" t="s">
        <v>976</v>
      </c>
      <c r="B33" s="257" t="s">
        <v>977</v>
      </c>
      <c r="C33" s="258" t="s">
        <v>730</v>
      </c>
      <c r="D33" s="257" t="s">
        <v>978</v>
      </c>
      <c r="E33" s="257" t="s">
        <v>979</v>
      </c>
      <c r="F33" s="257" t="s">
        <v>980</v>
      </c>
      <c r="G33" s="257" t="s">
        <v>981</v>
      </c>
      <c r="H33" s="257" t="s">
        <v>982</v>
      </c>
      <c r="I33" s="257" t="s">
        <v>983</v>
      </c>
      <c r="J33" s="257" t="s">
        <v>790</v>
      </c>
      <c r="K33" s="257" t="s">
        <v>984</v>
      </c>
      <c r="L33" s="259">
        <v>421908888677</v>
      </c>
    </row>
    <row r="34" spans="1:12" s="260" customFormat="1" ht="21.75">
      <c r="A34" s="256" t="s">
        <v>985</v>
      </c>
      <c r="B34" s="257" t="s">
        <v>986</v>
      </c>
      <c r="C34" s="258" t="s">
        <v>730</v>
      </c>
      <c r="D34" s="257" t="s">
        <v>793</v>
      </c>
      <c r="E34" s="257" t="s">
        <v>742</v>
      </c>
      <c r="F34" s="257" t="s">
        <v>794</v>
      </c>
      <c r="G34" s="257" t="s">
        <v>987</v>
      </c>
      <c r="H34" s="257" t="s">
        <v>988</v>
      </c>
      <c r="I34" s="257" t="s">
        <v>989</v>
      </c>
      <c r="J34" s="257" t="s">
        <v>737</v>
      </c>
      <c r="K34" s="257" t="s">
        <v>990</v>
      </c>
      <c r="L34" s="269" t="s">
        <v>991</v>
      </c>
    </row>
    <row r="35" spans="1:12" s="260" customFormat="1" ht="10.5">
      <c r="A35" s="256" t="s">
        <v>992</v>
      </c>
      <c r="B35" s="257" t="s">
        <v>993</v>
      </c>
      <c r="C35" s="258" t="s">
        <v>730</v>
      </c>
      <c r="D35" s="257" t="s">
        <v>994</v>
      </c>
      <c r="E35" s="257" t="s">
        <v>742</v>
      </c>
      <c r="F35" s="257" t="s">
        <v>743</v>
      </c>
      <c r="G35" s="257" t="s">
        <v>995</v>
      </c>
      <c r="H35" s="257" t="s">
        <v>996</v>
      </c>
      <c r="I35" s="257" t="s">
        <v>997</v>
      </c>
      <c r="J35" s="257" t="s">
        <v>737</v>
      </c>
      <c r="K35" s="257" t="s">
        <v>997</v>
      </c>
      <c r="L35" s="259">
        <v>421905297832</v>
      </c>
    </row>
    <row r="36" spans="1:12" s="260" customFormat="1" ht="10.5">
      <c r="A36" s="256" t="s">
        <v>998</v>
      </c>
      <c r="B36" s="257" t="s">
        <v>999</v>
      </c>
      <c r="C36" s="258" t="s">
        <v>730</v>
      </c>
      <c r="D36" s="257" t="s">
        <v>1000</v>
      </c>
      <c r="E36" s="257" t="s">
        <v>914</v>
      </c>
      <c r="F36" s="257" t="s">
        <v>1001</v>
      </c>
      <c r="G36" s="257" t="s">
        <v>1002</v>
      </c>
      <c r="H36" s="257" t="s">
        <v>1003</v>
      </c>
      <c r="I36" s="257" t="s">
        <v>1004</v>
      </c>
      <c r="J36" s="257" t="s">
        <v>737</v>
      </c>
      <c r="K36" s="257" t="s">
        <v>1005</v>
      </c>
      <c r="L36" s="259">
        <v>421911787837</v>
      </c>
    </row>
    <row r="37" spans="1:12" s="260" customFormat="1" ht="10.5">
      <c r="A37" s="256" t="s">
        <v>1006</v>
      </c>
      <c r="B37" s="257" t="s">
        <v>1007</v>
      </c>
      <c r="C37" s="258" t="s">
        <v>730</v>
      </c>
      <c r="D37" s="257" t="s">
        <v>1008</v>
      </c>
      <c r="E37" s="257" t="s">
        <v>1009</v>
      </c>
      <c r="F37" s="257" t="s">
        <v>1010</v>
      </c>
      <c r="G37" s="257" t="s">
        <v>1011</v>
      </c>
      <c r="H37" s="257" t="s">
        <v>1012</v>
      </c>
      <c r="I37" s="257" t="s">
        <v>1013</v>
      </c>
      <c r="J37" s="257" t="s">
        <v>737</v>
      </c>
      <c r="K37" s="257" t="s">
        <v>1014</v>
      </c>
      <c r="L37" s="259">
        <v>421905975993</v>
      </c>
    </row>
    <row r="38" spans="1:12" s="260" customFormat="1" ht="10.5">
      <c r="A38" s="256" t="s">
        <v>1015</v>
      </c>
      <c r="B38" s="257" t="s">
        <v>1016</v>
      </c>
      <c r="C38" s="258" t="s">
        <v>730</v>
      </c>
      <c r="D38" s="257" t="s">
        <v>793</v>
      </c>
      <c r="E38" s="257" t="s">
        <v>742</v>
      </c>
      <c r="F38" s="257" t="s">
        <v>794</v>
      </c>
      <c r="G38" s="257" t="s">
        <v>1017</v>
      </c>
      <c r="H38" s="257" t="s">
        <v>1018</v>
      </c>
      <c r="I38" s="257" t="s">
        <v>1019</v>
      </c>
      <c r="J38" s="257" t="s">
        <v>737</v>
      </c>
      <c r="K38" s="257" t="s">
        <v>871</v>
      </c>
      <c r="L38" s="259">
        <v>421905294239</v>
      </c>
    </row>
    <row r="39" spans="1:12" s="260" customFormat="1" ht="10.5">
      <c r="A39" s="256" t="s">
        <v>1020</v>
      </c>
      <c r="B39" s="257" t="s">
        <v>1021</v>
      </c>
      <c r="C39" s="258" t="s">
        <v>730</v>
      </c>
      <c r="D39" s="257" t="s">
        <v>793</v>
      </c>
      <c r="E39" s="257" t="s">
        <v>742</v>
      </c>
      <c r="F39" s="257" t="s">
        <v>794</v>
      </c>
      <c r="G39" s="257" t="s">
        <v>1022</v>
      </c>
      <c r="H39" s="257" t="s">
        <v>1023</v>
      </c>
      <c r="I39" s="257" t="s">
        <v>1024</v>
      </c>
      <c r="J39" s="257" t="s">
        <v>737</v>
      </c>
      <c r="K39" s="257" t="s">
        <v>1025</v>
      </c>
      <c r="L39" s="259">
        <v>421908447934</v>
      </c>
    </row>
    <row r="40" spans="1:12" s="260" customFormat="1" ht="10.5">
      <c r="A40" s="256" t="s">
        <v>1026</v>
      </c>
      <c r="B40" s="257" t="s">
        <v>1027</v>
      </c>
      <c r="C40" s="258" t="s">
        <v>730</v>
      </c>
      <c r="D40" s="257" t="s">
        <v>793</v>
      </c>
      <c r="E40" s="257" t="s">
        <v>742</v>
      </c>
      <c r="F40" s="257" t="s">
        <v>794</v>
      </c>
      <c r="G40" s="257" t="s">
        <v>1028</v>
      </c>
      <c r="H40" s="257" t="s">
        <v>1029</v>
      </c>
      <c r="I40" s="257" t="s">
        <v>1030</v>
      </c>
      <c r="J40" s="257" t="s">
        <v>737</v>
      </c>
      <c r="K40" s="257" t="s">
        <v>1031</v>
      </c>
      <c r="L40" s="259">
        <v>421918234840</v>
      </c>
    </row>
    <row r="41" spans="1:12" s="260" customFormat="1" ht="10.5">
      <c r="A41" s="256" t="s">
        <v>1032</v>
      </c>
      <c r="B41" s="257" t="s">
        <v>1033</v>
      </c>
      <c r="C41" s="258" t="s">
        <v>730</v>
      </c>
      <c r="D41" s="257" t="s">
        <v>793</v>
      </c>
      <c r="E41" s="257" t="s">
        <v>742</v>
      </c>
      <c r="F41" s="257" t="s">
        <v>794</v>
      </c>
      <c r="G41" s="257" t="s">
        <v>1034</v>
      </c>
      <c r="H41" s="257" t="s">
        <v>1035</v>
      </c>
      <c r="I41" s="257" t="s">
        <v>1036</v>
      </c>
      <c r="J41" s="257" t="s">
        <v>737</v>
      </c>
      <c r="K41" s="257" t="s">
        <v>1037</v>
      </c>
      <c r="L41" s="259">
        <v>421903452459</v>
      </c>
    </row>
    <row r="42" spans="1:12" s="260" customFormat="1" ht="10.5">
      <c r="A42" s="256" t="s">
        <v>1038</v>
      </c>
      <c r="B42" s="257" t="s">
        <v>1039</v>
      </c>
      <c r="C42" s="258" t="s">
        <v>730</v>
      </c>
      <c r="D42" s="257" t="s">
        <v>1040</v>
      </c>
      <c r="E42" s="257" t="s">
        <v>742</v>
      </c>
      <c r="F42" s="257" t="s">
        <v>811</v>
      </c>
      <c r="G42" s="257" t="s">
        <v>1041</v>
      </c>
      <c r="H42" s="257" t="s">
        <v>1042</v>
      </c>
      <c r="I42" s="257" t="s">
        <v>1043</v>
      </c>
      <c r="J42" s="257" t="s">
        <v>1044</v>
      </c>
      <c r="K42" s="257" t="s">
        <v>1045</v>
      </c>
      <c r="L42" s="259">
        <v>421905278836</v>
      </c>
    </row>
    <row r="43" spans="1:12" s="260" customFormat="1" ht="10.5">
      <c r="A43" s="261" t="s">
        <v>1046</v>
      </c>
      <c r="B43" s="262" t="s">
        <v>1047</v>
      </c>
      <c r="C43" s="258" t="s">
        <v>730</v>
      </c>
      <c r="D43" s="258" t="s">
        <v>793</v>
      </c>
      <c r="E43" s="258" t="s">
        <v>742</v>
      </c>
      <c r="F43" s="258" t="s">
        <v>794</v>
      </c>
      <c r="G43" s="262" t="s">
        <v>1048</v>
      </c>
      <c r="H43" s="262" t="s">
        <v>1049</v>
      </c>
      <c r="I43" s="258" t="s">
        <v>1050</v>
      </c>
      <c r="J43" s="258" t="s">
        <v>747</v>
      </c>
      <c r="K43" s="258" t="s">
        <v>1050</v>
      </c>
      <c r="L43" s="264">
        <v>421907194669</v>
      </c>
    </row>
    <row r="44" spans="1:12" s="260" customFormat="1" ht="10.5">
      <c r="A44" s="261" t="s">
        <v>1051</v>
      </c>
      <c r="B44" s="262" t="s">
        <v>1052</v>
      </c>
      <c r="C44" s="258" t="s">
        <v>730</v>
      </c>
      <c r="D44" s="258" t="s">
        <v>1053</v>
      </c>
      <c r="E44" s="258" t="s">
        <v>1054</v>
      </c>
      <c r="F44" s="258" t="s">
        <v>1055</v>
      </c>
      <c r="G44" s="262" t="s">
        <v>1056</v>
      </c>
      <c r="H44" s="262" t="s">
        <v>1057</v>
      </c>
      <c r="I44" s="258" t="s">
        <v>1058</v>
      </c>
      <c r="J44" s="258" t="s">
        <v>790</v>
      </c>
      <c r="K44" s="258" t="s">
        <v>1058</v>
      </c>
      <c r="L44" s="264">
        <v>421903712927</v>
      </c>
    </row>
    <row r="45" spans="1:12" s="260" customFormat="1" ht="10.5">
      <c r="A45" s="261" t="s">
        <v>1059</v>
      </c>
      <c r="B45" s="262" t="s">
        <v>1060</v>
      </c>
      <c r="C45" s="258" t="s">
        <v>730</v>
      </c>
      <c r="D45" s="258" t="s">
        <v>1061</v>
      </c>
      <c r="E45" s="258" t="s">
        <v>742</v>
      </c>
      <c r="F45" s="258" t="s">
        <v>923</v>
      </c>
      <c r="G45" s="262" t="s">
        <v>1062</v>
      </c>
      <c r="H45" s="262" t="s">
        <v>1063</v>
      </c>
      <c r="I45" s="258" t="s">
        <v>1064</v>
      </c>
      <c r="J45" s="258" t="s">
        <v>790</v>
      </c>
      <c r="K45" s="258" t="s">
        <v>1064</v>
      </c>
      <c r="L45" s="264">
        <v>421905012032</v>
      </c>
    </row>
    <row r="46" spans="1:12" s="260" customFormat="1" ht="10.5">
      <c r="A46" s="261" t="s">
        <v>1065</v>
      </c>
      <c r="B46" s="262" t="s">
        <v>1066</v>
      </c>
      <c r="C46" s="258" t="s">
        <v>730</v>
      </c>
      <c r="D46" s="262" t="s">
        <v>1067</v>
      </c>
      <c r="E46" s="262" t="s">
        <v>732</v>
      </c>
      <c r="F46" s="262" t="s">
        <v>1068</v>
      </c>
      <c r="G46" s="262" t="s">
        <v>1069</v>
      </c>
      <c r="H46" s="262" t="s">
        <v>1070</v>
      </c>
      <c r="I46" s="262" t="s">
        <v>1071</v>
      </c>
      <c r="J46" s="262" t="s">
        <v>747</v>
      </c>
      <c r="K46" s="262" t="s">
        <v>1072</v>
      </c>
      <c r="L46" s="264">
        <v>421948835887</v>
      </c>
    </row>
    <row r="47" spans="1:12" s="260" customFormat="1" ht="10.5">
      <c r="A47" s="261" t="s">
        <v>1073</v>
      </c>
      <c r="B47" s="262" t="s">
        <v>1074</v>
      </c>
      <c r="C47" s="258" t="s">
        <v>730</v>
      </c>
      <c r="D47" s="262" t="s">
        <v>1075</v>
      </c>
      <c r="E47" s="262" t="s">
        <v>1076</v>
      </c>
      <c r="F47" s="262" t="s">
        <v>1077</v>
      </c>
      <c r="G47" s="262" t="s">
        <v>1078</v>
      </c>
      <c r="H47" s="262" t="s">
        <v>1079</v>
      </c>
      <c r="I47" s="262" t="s">
        <v>1080</v>
      </c>
      <c r="J47" s="262" t="s">
        <v>747</v>
      </c>
      <c r="K47" s="262" t="s">
        <v>1080</v>
      </c>
      <c r="L47" s="264">
        <v>421903996977</v>
      </c>
    </row>
    <row r="48" spans="1:12" s="260" customFormat="1" ht="10.5">
      <c r="A48" s="256" t="s">
        <v>1081</v>
      </c>
      <c r="B48" s="257" t="s">
        <v>1082</v>
      </c>
      <c r="C48" s="258" t="s">
        <v>730</v>
      </c>
      <c r="D48" s="257" t="s">
        <v>1083</v>
      </c>
      <c r="E48" s="257" t="s">
        <v>752</v>
      </c>
      <c r="F48" s="257" t="s">
        <v>753</v>
      </c>
      <c r="G48" s="257" t="s">
        <v>1084</v>
      </c>
      <c r="H48" s="257" t="s">
        <v>1085</v>
      </c>
      <c r="I48" s="257" t="s">
        <v>1086</v>
      </c>
      <c r="J48" s="257" t="s">
        <v>737</v>
      </c>
      <c r="K48" s="257" t="s">
        <v>1087</v>
      </c>
      <c r="L48" s="259">
        <v>421907984638</v>
      </c>
    </row>
    <row r="49" spans="1:12" s="260" customFormat="1" ht="10.5">
      <c r="A49" s="256" t="s">
        <v>1088</v>
      </c>
      <c r="B49" s="257" t="s">
        <v>1089</v>
      </c>
      <c r="C49" s="258" t="s">
        <v>730</v>
      </c>
      <c r="D49" s="257" t="s">
        <v>793</v>
      </c>
      <c r="E49" s="257" t="s">
        <v>742</v>
      </c>
      <c r="F49" s="257" t="s">
        <v>794</v>
      </c>
      <c r="G49" s="257" t="s">
        <v>1090</v>
      </c>
      <c r="H49" s="257" t="s">
        <v>1091</v>
      </c>
      <c r="I49" s="257" t="s">
        <v>1092</v>
      </c>
      <c r="J49" s="257" t="s">
        <v>747</v>
      </c>
      <c r="K49" s="257" t="s">
        <v>1092</v>
      </c>
      <c r="L49" s="259">
        <v>421911597705</v>
      </c>
    </row>
    <row r="50" spans="1:12" s="260" customFormat="1" ht="10.5">
      <c r="A50" s="256" t="s">
        <v>1093</v>
      </c>
      <c r="B50" s="257" t="s">
        <v>1094</v>
      </c>
      <c r="C50" s="258" t="s">
        <v>730</v>
      </c>
      <c r="D50" s="257" t="s">
        <v>1095</v>
      </c>
      <c r="E50" s="257" t="s">
        <v>1076</v>
      </c>
      <c r="F50" s="257" t="s">
        <v>1077</v>
      </c>
      <c r="G50" s="257" t="s">
        <v>1096</v>
      </c>
      <c r="H50" s="257" t="s">
        <v>1097</v>
      </c>
      <c r="I50" s="257" t="s">
        <v>1098</v>
      </c>
      <c r="J50" s="257" t="s">
        <v>737</v>
      </c>
      <c r="K50" s="257" t="s">
        <v>1099</v>
      </c>
      <c r="L50" s="259">
        <v>421905762340</v>
      </c>
    </row>
    <row r="51" spans="1:12" s="260" customFormat="1" ht="10.5">
      <c r="A51" s="261" t="s">
        <v>1100</v>
      </c>
      <c r="B51" s="262" t="s">
        <v>1101</v>
      </c>
      <c r="C51" s="258" t="s">
        <v>730</v>
      </c>
      <c r="D51" s="258" t="s">
        <v>1102</v>
      </c>
      <c r="E51" s="258" t="s">
        <v>752</v>
      </c>
      <c r="F51" s="258" t="s">
        <v>899</v>
      </c>
      <c r="G51" s="262" t="s">
        <v>1103</v>
      </c>
      <c r="H51" s="262" t="s">
        <v>1104</v>
      </c>
      <c r="I51" s="258" t="s">
        <v>1105</v>
      </c>
      <c r="J51" s="258" t="s">
        <v>747</v>
      </c>
      <c r="K51" s="258" t="s">
        <v>1105</v>
      </c>
      <c r="L51" s="264">
        <v>421905504040</v>
      </c>
    </row>
    <row r="52" spans="1:12" s="260" customFormat="1" ht="10.5">
      <c r="A52" s="261" t="s">
        <v>1106</v>
      </c>
      <c r="B52" s="262" t="s">
        <v>1107</v>
      </c>
      <c r="C52" s="258" t="s">
        <v>730</v>
      </c>
      <c r="D52" s="262" t="s">
        <v>793</v>
      </c>
      <c r="E52" s="262" t="s">
        <v>742</v>
      </c>
      <c r="F52" s="262" t="s">
        <v>794</v>
      </c>
      <c r="G52" s="262" t="s">
        <v>1108</v>
      </c>
      <c r="H52" s="263" t="s">
        <v>1109</v>
      </c>
      <c r="I52" s="262" t="s">
        <v>1110</v>
      </c>
      <c r="J52" s="262" t="s">
        <v>747</v>
      </c>
      <c r="K52" s="262" t="s">
        <v>1110</v>
      </c>
      <c r="L52" s="264">
        <v>421903202270</v>
      </c>
    </row>
    <row r="53" spans="1:12" s="260" customFormat="1" ht="10.5">
      <c r="A53" s="261" t="s">
        <v>1111</v>
      </c>
      <c r="B53" s="257" t="s">
        <v>1112</v>
      </c>
      <c r="C53" s="258" t="s">
        <v>730</v>
      </c>
      <c r="D53" s="257" t="s">
        <v>1113</v>
      </c>
      <c r="E53" s="257" t="s">
        <v>1114</v>
      </c>
      <c r="F53" s="257" t="s">
        <v>1115</v>
      </c>
      <c r="G53" s="257" t="s">
        <v>1116</v>
      </c>
      <c r="H53" s="257" t="s">
        <v>1117</v>
      </c>
      <c r="I53" s="257" t="s">
        <v>1118</v>
      </c>
      <c r="J53" s="257" t="s">
        <v>737</v>
      </c>
      <c r="K53" s="257" t="s">
        <v>1119</v>
      </c>
      <c r="L53" s="259">
        <v>421911928826</v>
      </c>
    </row>
    <row r="54" spans="1:12" s="260" customFormat="1" ht="21.75">
      <c r="A54" s="261" t="s">
        <v>1120</v>
      </c>
      <c r="B54" s="257" t="s">
        <v>1121</v>
      </c>
      <c r="C54" s="258" t="s">
        <v>730</v>
      </c>
      <c r="D54" s="257" t="s">
        <v>922</v>
      </c>
      <c r="E54" s="257" t="s">
        <v>742</v>
      </c>
      <c r="F54" s="257" t="s">
        <v>1122</v>
      </c>
      <c r="G54" s="257" t="s">
        <v>1123</v>
      </c>
      <c r="H54" s="257" t="s">
        <v>1124</v>
      </c>
      <c r="I54" s="257" t="s">
        <v>1125</v>
      </c>
      <c r="J54" s="257" t="s">
        <v>737</v>
      </c>
      <c r="K54" s="268" t="s">
        <v>1126</v>
      </c>
      <c r="L54" s="269" t="s">
        <v>1127</v>
      </c>
    </row>
    <row r="55" spans="1:12" s="260" customFormat="1" ht="21.75">
      <c r="A55" s="256" t="s">
        <v>1128</v>
      </c>
      <c r="B55" s="257" t="s">
        <v>1129</v>
      </c>
      <c r="C55" s="258" t="s">
        <v>730</v>
      </c>
      <c r="D55" s="257" t="s">
        <v>1130</v>
      </c>
      <c r="E55" s="257" t="s">
        <v>732</v>
      </c>
      <c r="F55" s="257" t="s">
        <v>1131</v>
      </c>
      <c r="G55" s="257" t="s">
        <v>1132</v>
      </c>
      <c r="H55" s="257" t="s">
        <v>1133</v>
      </c>
      <c r="I55" s="257" t="s">
        <v>1134</v>
      </c>
      <c r="J55" s="257" t="s">
        <v>747</v>
      </c>
      <c r="K55" s="268" t="s">
        <v>1135</v>
      </c>
      <c r="L55" s="269" t="s">
        <v>1136</v>
      </c>
    </row>
    <row r="56" spans="1:12" s="260" customFormat="1" ht="10.5">
      <c r="A56" s="256" t="s">
        <v>1137</v>
      </c>
      <c r="B56" s="257" t="s">
        <v>1138</v>
      </c>
      <c r="C56" s="258" t="s">
        <v>730</v>
      </c>
      <c r="D56" s="257" t="s">
        <v>1139</v>
      </c>
      <c r="E56" s="257" t="s">
        <v>1140</v>
      </c>
      <c r="F56" s="257" t="s">
        <v>1141</v>
      </c>
      <c r="G56" s="257" t="s">
        <v>1142</v>
      </c>
      <c r="H56" s="257" t="s">
        <v>1143</v>
      </c>
      <c r="I56" s="257" t="s">
        <v>1144</v>
      </c>
      <c r="J56" s="257" t="s">
        <v>747</v>
      </c>
      <c r="K56" s="257" t="s">
        <v>1144</v>
      </c>
      <c r="L56" s="259">
        <v>421903601379</v>
      </c>
    </row>
    <row r="57" spans="1:12" s="260" customFormat="1" ht="21.75">
      <c r="A57" s="256" t="s">
        <v>1145</v>
      </c>
      <c r="B57" s="257" t="s">
        <v>1146</v>
      </c>
      <c r="C57" s="258" t="s">
        <v>730</v>
      </c>
      <c r="D57" s="257" t="s">
        <v>1147</v>
      </c>
      <c r="E57" s="257" t="s">
        <v>742</v>
      </c>
      <c r="F57" s="257" t="s">
        <v>1148</v>
      </c>
      <c r="G57" s="257" t="s">
        <v>1149</v>
      </c>
      <c r="H57" s="257" t="s">
        <v>1150</v>
      </c>
      <c r="I57" s="257" t="s">
        <v>1151</v>
      </c>
      <c r="J57" s="257" t="s">
        <v>747</v>
      </c>
      <c r="K57" s="257" t="s">
        <v>1152</v>
      </c>
      <c r="L57" s="269" t="s">
        <v>1153</v>
      </c>
    </row>
    <row r="58" spans="1:12" s="260" customFormat="1" ht="10.5">
      <c r="A58" s="261" t="s">
        <v>1154</v>
      </c>
      <c r="B58" s="262" t="s">
        <v>1155</v>
      </c>
      <c r="C58" s="258" t="s">
        <v>730</v>
      </c>
      <c r="D58" s="258" t="s">
        <v>1156</v>
      </c>
      <c r="E58" s="258" t="s">
        <v>914</v>
      </c>
      <c r="F58" s="258" t="s">
        <v>1157</v>
      </c>
      <c r="G58" s="262" t="s">
        <v>1158</v>
      </c>
      <c r="H58" s="262" t="s">
        <v>1159</v>
      </c>
      <c r="I58" s="258" t="s">
        <v>1160</v>
      </c>
      <c r="J58" s="258" t="s">
        <v>737</v>
      </c>
      <c r="K58" s="258" t="s">
        <v>1161</v>
      </c>
      <c r="L58" s="264">
        <v>421905795511</v>
      </c>
    </row>
    <row r="59" spans="1:12" s="260" customFormat="1" ht="10.5">
      <c r="A59" s="261" t="s">
        <v>1162</v>
      </c>
      <c r="B59" s="262" t="s">
        <v>1163</v>
      </c>
      <c r="C59" s="258" t="s">
        <v>730</v>
      </c>
      <c r="D59" s="258" t="s">
        <v>1164</v>
      </c>
      <c r="E59" s="258" t="s">
        <v>1165</v>
      </c>
      <c r="F59" s="258" t="s">
        <v>1166</v>
      </c>
      <c r="G59" s="262" t="s">
        <v>1167</v>
      </c>
      <c r="H59" s="262" t="s">
        <v>1168</v>
      </c>
      <c r="I59" s="258" t="s">
        <v>1169</v>
      </c>
      <c r="J59" s="258" t="s">
        <v>737</v>
      </c>
      <c r="K59" s="258" t="s">
        <v>1170</v>
      </c>
      <c r="L59" s="264">
        <v>421903363993</v>
      </c>
    </row>
    <row r="60" spans="1:12" s="260" customFormat="1" ht="10.5">
      <c r="A60" s="261" t="s">
        <v>1171</v>
      </c>
      <c r="B60" s="262" t="s">
        <v>1172</v>
      </c>
      <c r="C60" s="258" t="s">
        <v>730</v>
      </c>
      <c r="D60" s="258" t="s">
        <v>1173</v>
      </c>
      <c r="E60" s="258" t="s">
        <v>742</v>
      </c>
      <c r="F60" s="258" t="s">
        <v>811</v>
      </c>
      <c r="G60" s="262" t="s">
        <v>1174</v>
      </c>
      <c r="H60" s="262" t="s">
        <v>1175</v>
      </c>
      <c r="I60" s="258" t="s">
        <v>1176</v>
      </c>
      <c r="J60" s="258" t="s">
        <v>1177</v>
      </c>
      <c r="K60" s="258" t="s">
        <v>1178</v>
      </c>
      <c r="L60" s="264">
        <v>421903740961</v>
      </c>
    </row>
    <row r="61" spans="1:12" s="260" customFormat="1" ht="21.75">
      <c r="A61" s="256" t="s">
        <v>1179</v>
      </c>
      <c r="B61" s="257" t="s">
        <v>1180</v>
      </c>
      <c r="C61" s="258" t="s">
        <v>730</v>
      </c>
      <c r="D61" s="257" t="s">
        <v>1181</v>
      </c>
      <c r="E61" s="257" t="s">
        <v>742</v>
      </c>
      <c r="F61" s="257" t="s">
        <v>743</v>
      </c>
      <c r="G61" s="257" t="s">
        <v>1182</v>
      </c>
      <c r="H61" s="257" t="s">
        <v>1183</v>
      </c>
      <c r="I61" s="257" t="s">
        <v>1184</v>
      </c>
      <c r="J61" s="257" t="s">
        <v>737</v>
      </c>
      <c r="K61" s="257" t="s">
        <v>1185</v>
      </c>
      <c r="L61" s="269" t="s">
        <v>1186</v>
      </c>
    </row>
    <row r="62" spans="1:12" s="260" customFormat="1" ht="10.5">
      <c r="A62" s="256" t="s">
        <v>1187</v>
      </c>
      <c r="B62" s="257" t="s">
        <v>1188</v>
      </c>
      <c r="C62" s="258" t="s">
        <v>730</v>
      </c>
      <c r="D62" s="257" t="s">
        <v>793</v>
      </c>
      <c r="E62" s="257" t="s">
        <v>742</v>
      </c>
      <c r="F62" s="257" t="s">
        <v>794</v>
      </c>
      <c r="G62" s="257" t="s">
        <v>1189</v>
      </c>
      <c r="H62" s="257" t="s">
        <v>1190</v>
      </c>
      <c r="I62" s="257" t="s">
        <v>1191</v>
      </c>
      <c r="J62" s="257" t="s">
        <v>747</v>
      </c>
      <c r="K62" s="257" t="s">
        <v>1192</v>
      </c>
      <c r="L62" s="259">
        <v>421918882990</v>
      </c>
    </row>
    <row r="63" spans="1:12" s="260" customFormat="1" ht="10.5">
      <c r="A63" s="256" t="s">
        <v>1193</v>
      </c>
      <c r="B63" s="257" t="s">
        <v>1194</v>
      </c>
      <c r="C63" s="258" t="s">
        <v>730</v>
      </c>
      <c r="D63" s="257" t="s">
        <v>1195</v>
      </c>
      <c r="E63" s="257" t="s">
        <v>742</v>
      </c>
      <c r="F63" s="257" t="s">
        <v>794</v>
      </c>
      <c r="G63" s="257" t="s">
        <v>1196</v>
      </c>
      <c r="H63" s="257" t="s">
        <v>1197</v>
      </c>
      <c r="I63" s="257" t="s">
        <v>1198</v>
      </c>
      <c r="J63" s="257" t="s">
        <v>1199</v>
      </c>
      <c r="K63" s="257" t="s">
        <v>1200</v>
      </c>
      <c r="L63" s="259">
        <v>421917476268</v>
      </c>
    </row>
    <row r="64" spans="1:12" s="260" customFormat="1" ht="11.25">
      <c r="A64" s="256" t="s">
        <v>1201</v>
      </c>
      <c r="B64" s="257" t="s">
        <v>1202</v>
      </c>
      <c r="C64" s="258" t="s">
        <v>730</v>
      </c>
      <c r="D64" s="257" t="s">
        <v>1203</v>
      </c>
      <c r="E64" s="257" t="s">
        <v>1204</v>
      </c>
      <c r="F64" s="257" t="s">
        <v>1205</v>
      </c>
      <c r="G64" s="275" t="s">
        <v>1206</v>
      </c>
      <c r="H64" s="257" t="s">
        <v>1207</v>
      </c>
      <c r="I64" s="257" t="s">
        <v>1208</v>
      </c>
      <c r="J64" s="257" t="s">
        <v>1209</v>
      </c>
      <c r="K64" s="257" t="s">
        <v>1208</v>
      </c>
      <c r="L64" s="259">
        <v>421905193404</v>
      </c>
    </row>
    <row r="65" spans="1:12" s="260" customFormat="1" ht="21.75">
      <c r="A65" s="261" t="s">
        <v>1210</v>
      </c>
      <c r="B65" s="262" t="s">
        <v>1211</v>
      </c>
      <c r="C65" s="258" t="s">
        <v>730</v>
      </c>
      <c r="D65" s="262" t="s">
        <v>1212</v>
      </c>
      <c r="E65" s="262" t="s">
        <v>770</v>
      </c>
      <c r="F65" s="262" t="s">
        <v>771</v>
      </c>
      <c r="G65" s="262" t="s">
        <v>1213</v>
      </c>
      <c r="H65" s="262" t="s">
        <v>1214</v>
      </c>
      <c r="I65" s="262" t="s">
        <v>1215</v>
      </c>
      <c r="J65" s="262" t="s">
        <v>790</v>
      </c>
      <c r="K65" s="276" t="s">
        <v>1216</v>
      </c>
      <c r="L65" s="267" t="s">
        <v>1217</v>
      </c>
    </row>
    <row r="66" spans="1:12" s="260" customFormat="1" ht="11.25">
      <c r="A66" s="261" t="s">
        <v>1218</v>
      </c>
      <c r="B66" s="262" t="s">
        <v>1219</v>
      </c>
      <c r="C66" s="258" t="s">
        <v>730</v>
      </c>
      <c r="D66" s="258" t="s">
        <v>1220</v>
      </c>
      <c r="E66" s="258" t="s">
        <v>803</v>
      </c>
      <c r="F66" s="258" t="s">
        <v>1221</v>
      </c>
      <c r="G66" s="271" t="s">
        <v>1222</v>
      </c>
      <c r="H66" s="262" t="s">
        <v>1223</v>
      </c>
      <c r="I66" s="258" t="s">
        <v>1224</v>
      </c>
      <c r="J66" s="258" t="s">
        <v>747</v>
      </c>
      <c r="K66" s="258" t="s">
        <v>1225</v>
      </c>
      <c r="L66" s="264">
        <v>421903262626</v>
      </c>
    </row>
    <row r="67" spans="1:12" s="260" customFormat="1" ht="10.5">
      <c r="A67" s="261" t="s">
        <v>1226</v>
      </c>
      <c r="B67" s="262" t="s">
        <v>1227</v>
      </c>
      <c r="C67" s="258" t="s">
        <v>730</v>
      </c>
      <c r="D67" s="258" t="s">
        <v>793</v>
      </c>
      <c r="E67" s="258" t="s">
        <v>742</v>
      </c>
      <c r="F67" s="258" t="s">
        <v>811</v>
      </c>
      <c r="G67" s="262" t="s">
        <v>1228</v>
      </c>
      <c r="H67" s="262" t="s">
        <v>1229</v>
      </c>
      <c r="I67" s="258" t="s">
        <v>1230</v>
      </c>
      <c r="J67" s="258" t="s">
        <v>1044</v>
      </c>
      <c r="K67" s="258" t="s">
        <v>1231</v>
      </c>
      <c r="L67" s="264">
        <v>421911395727</v>
      </c>
    </row>
    <row r="68" spans="1:12" s="260" customFormat="1" ht="10.5">
      <c r="A68" s="261" t="s">
        <v>1232</v>
      </c>
      <c r="B68" s="262" t="s">
        <v>1233</v>
      </c>
      <c r="C68" s="258" t="s">
        <v>730</v>
      </c>
      <c r="D68" s="262" t="s">
        <v>1195</v>
      </c>
      <c r="E68" s="262" t="s">
        <v>742</v>
      </c>
      <c r="F68" s="262" t="s">
        <v>794</v>
      </c>
      <c r="G68" s="262" t="s">
        <v>1234</v>
      </c>
      <c r="H68" s="262" t="s">
        <v>1235</v>
      </c>
      <c r="I68" s="262" t="s">
        <v>1236</v>
      </c>
      <c r="J68" s="262" t="s">
        <v>737</v>
      </c>
      <c r="K68" s="262" t="s">
        <v>1237</v>
      </c>
      <c r="L68" s="264">
        <v>421905305338</v>
      </c>
    </row>
    <row r="69" spans="1:12" s="260" customFormat="1" ht="10.5">
      <c r="A69" s="261" t="s">
        <v>1238</v>
      </c>
      <c r="B69" s="262" t="s">
        <v>1239</v>
      </c>
      <c r="C69" s="258" t="s">
        <v>730</v>
      </c>
      <c r="D69" s="262" t="s">
        <v>793</v>
      </c>
      <c r="E69" s="262" t="s">
        <v>742</v>
      </c>
      <c r="F69" s="262" t="s">
        <v>794</v>
      </c>
      <c r="G69" s="262" t="s">
        <v>1240</v>
      </c>
      <c r="H69" s="262" t="s">
        <v>1241</v>
      </c>
      <c r="I69" s="262" t="s">
        <v>1242</v>
      </c>
      <c r="J69" s="262" t="s">
        <v>737</v>
      </c>
      <c r="K69" s="262" t="s">
        <v>1242</v>
      </c>
      <c r="L69" s="264">
        <v>421908979442</v>
      </c>
    </row>
    <row r="70" spans="1:12" s="260" customFormat="1" ht="10.5">
      <c r="A70" s="261" t="s">
        <v>1243</v>
      </c>
      <c r="B70" s="262" t="s">
        <v>1244</v>
      </c>
      <c r="C70" s="258" t="s">
        <v>730</v>
      </c>
      <c r="D70" s="262" t="s">
        <v>874</v>
      </c>
      <c r="E70" s="262" t="s">
        <v>742</v>
      </c>
      <c r="F70" s="262" t="s">
        <v>811</v>
      </c>
      <c r="G70" s="262" t="s">
        <v>1245</v>
      </c>
      <c r="H70" s="262" t="s">
        <v>1246</v>
      </c>
      <c r="I70" s="262" t="s">
        <v>1247</v>
      </c>
      <c r="J70" s="262" t="s">
        <v>737</v>
      </c>
      <c r="K70" s="262" t="s">
        <v>1248</v>
      </c>
      <c r="L70" s="264">
        <v>421903708275</v>
      </c>
    </row>
    <row r="71" spans="1:12" s="260" customFormat="1" ht="10.5">
      <c r="A71" s="256" t="s">
        <v>1249</v>
      </c>
      <c r="B71" s="257" t="s">
        <v>1250</v>
      </c>
      <c r="C71" s="258" t="s">
        <v>730</v>
      </c>
      <c r="D71" s="257" t="s">
        <v>793</v>
      </c>
      <c r="E71" s="257" t="s">
        <v>742</v>
      </c>
      <c r="F71" s="257" t="s">
        <v>794</v>
      </c>
      <c r="G71" s="257" t="s">
        <v>1251</v>
      </c>
      <c r="H71" s="257" t="s">
        <v>1252</v>
      </c>
      <c r="I71" s="257" t="s">
        <v>1253</v>
      </c>
      <c r="J71" s="257" t="s">
        <v>747</v>
      </c>
      <c r="K71" s="257" t="s">
        <v>1254</v>
      </c>
      <c r="L71" s="259">
        <v>421918529304</v>
      </c>
    </row>
    <row r="72" spans="1:12" s="260" customFormat="1" ht="10.5">
      <c r="A72" s="261" t="s">
        <v>1255</v>
      </c>
      <c r="B72" s="257" t="s">
        <v>1256</v>
      </c>
      <c r="C72" s="258" t="s">
        <v>730</v>
      </c>
      <c r="D72" s="257" t="s">
        <v>793</v>
      </c>
      <c r="E72" s="257" t="s">
        <v>742</v>
      </c>
      <c r="F72" s="257" t="s">
        <v>794</v>
      </c>
      <c r="G72" s="257" t="s">
        <v>1257</v>
      </c>
      <c r="H72" s="257" t="s">
        <v>1258</v>
      </c>
      <c r="I72" s="257" t="s">
        <v>1259</v>
      </c>
      <c r="J72" s="257" t="s">
        <v>747</v>
      </c>
      <c r="K72" s="257" t="s">
        <v>1260</v>
      </c>
      <c r="L72" s="259">
        <v>421910729433</v>
      </c>
    </row>
    <row r="73" spans="1:12" s="260" customFormat="1" ht="10.5">
      <c r="A73" s="261" t="s">
        <v>1261</v>
      </c>
      <c r="B73" s="257" t="s">
        <v>1262</v>
      </c>
      <c r="C73" s="258" t="s">
        <v>730</v>
      </c>
      <c r="D73" s="257" t="s">
        <v>793</v>
      </c>
      <c r="E73" s="257" t="s">
        <v>742</v>
      </c>
      <c r="F73" s="257" t="s">
        <v>794</v>
      </c>
      <c r="G73" s="257" t="s">
        <v>1263</v>
      </c>
      <c r="H73" s="257" t="s">
        <v>1264</v>
      </c>
      <c r="I73" s="257" t="s">
        <v>1265</v>
      </c>
      <c r="J73" s="257" t="s">
        <v>737</v>
      </c>
      <c r="K73" s="257" t="s">
        <v>1266</v>
      </c>
      <c r="L73" s="259">
        <v>421903692095</v>
      </c>
    </row>
    <row r="74" spans="1:12" s="260" customFormat="1" ht="10.5">
      <c r="A74" s="261" t="s">
        <v>1267</v>
      </c>
      <c r="B74" s="257" t="s">
        <v>1268</v>
      </c>
      <c r="C74" s="258" t="s">
        <v>730</v>
      </c>
      <c r="D74" s="257" t="s">
        <v>793</v>
      </c>
      <c r="E74" s="257" t="s">
        <v>742</v>
      </c>
      <c r="F74" s="257" t="s">
        <v>794</v>
      </c>
      <c r="G74" s="277" t="s">
        <v>1269</v>
      </c>
      <c r="H74" s="257" t="s">
        <v>1270</v>
      </c>
      <c r="I74" s="257" t="s">
        <v>1271</v>
      </c>
      <c r="J74" s="257" t="s">
        <v>737</v>
      </c>
      <c r="K74" s="257" t="s">
        <v>1272</v>
      </c>
      <c r="L74" s="259">
        <v>421915499077</v>
      </c>
    </row>
    <row r="75" spans="1:12" s="260" customFormat="1" ht="10.5">
      <c r="A75" s="261" t="s">
        <v>1273</v>
      </c>
      <c r="B75" s="257" t="s">
        <v>1274</v>
      </c>
      <c r="C75" s="258" t="s">
        <v>730</v>
      </c>
      <c r="D75" s="257" t="s">
        <v>1275</v>
      </c>
      <c r="E75" s="257" t="s">
        <v>742</v>
      </c>
      <c r="F75" s="257" t="s">
        <v>811</v>
      </c>
      <c r="G75" s="257" t="s">
        <v>1276</v>
      </c>
      <c r="H75" s="257" t="s">
        <v>1277</v>
      </c>
      <c r="I75" s="257" t="s">
        <v>1278</v>
      </c>
      <c r="J75" s="257" t="s">
        <v>1209</v>
      </c>
      <c r="K75" s="257" t="s">
        <v>1279</v>
      </c>
      <c r="L75" s="259" t="s">
        <v>1280</v>
      </c>
    </row>
    <row r="76" spans="1:12" ht="12.75">
      <c r="A76" s="261" t="s">
        <v>1281</v>
      </c>
      <c r="B76" s="257" t="s">
        <v>1282</v>
      </c>
      <c r="C76" s="258" t="s">
        <v>730</v>
      </c>
      <c r="D76" s="257" t="s">
        <v>1283</v>
      </c>
      <c r="E76" s="257" t="s">
        <v>752</v>
      </c>
      <c r="F76" s="257" t="s">
        <v>1284</v>
      </c>
      <c r="G76" s="257" t="s">
        <v>1285</v>
      </c>
      <c r="H76" s="257" t="s">
        <v>1286</v>
      </c>
      <c r="I76" s="257" t="s">
        <v>1287</v>
      </c>
      <c r="J76" s="257" t="s">
        <v>737</v>
      </c>
      <c r="K76" s="257" t="s">
        <v>1288</v>
      </c>
      <c r="L76" s="259">
        <v>421904175262</v>
      </c>
    </row>
    <row r="77" spans="1:12" ht="12.75">
      <c r="A77" s="261" t="s">
        <v>1289</v>
      </c>
      <c r="B77" s="257" t="s">
        <v>1290</v>
      </c>
      <c r="C77" s="258" t="s">
        <v>730</v>
      </c>
      <c r="D77" s="257" t="s">
        <v>793</v>
      </c>
      <c r="E77" s="257" t="s">
        <v>742</v>
      </c>
      <c r="F77" s="257" t="s">
        <v>794</v>
      </c>
      <c r="G77" s="257" t="s">
        <v>1291</v>
      </c>
      <c r="H77" s="257" t="s">
        <v>1292</v>
      </c>
      <c r="I77" s="257" t="s">
        <v>1293</v>
      </c>
      <c r="J77" s="257" t="s">
        <v>747</v>
      </c>
      <c r="K77" s="257" t="s">
        <v>1294</v>
      </c>
      <c r="L77" s="259">
        <v>421905650170</v>
      </c>
    </row>
    <row r="78" spans="1:12" ht="12.75">
      <c r="A78" s="261" t="s">
        <v>1295</v>
      </c>
      <c r="B78" s="257" t="s">
        <v>1296</v>
      </c>
      <c r="C78" s="258" t="s">
        <v>730</v>
      </c>
      <c r="D78" s="257" t="s">
        <v>793</v>
      </c>
      <c r="E78" s="257" t="s">
        <v>742</v>
      </c>
      <c r="F78" s="257" t="s">
        <v>794</v>
      </c>
      <c r="G78" s="257" t="s">
        <v>1297</v>
      </c>
      <c r="H78" s="257" t="s">
        <v>1298</v>
      </c>
      <c r="I78" s="257" t="s">
        <v>1299</v>
      </c>
      <c r="J78" s="257" t="s">
        <v>747</v>
      </c>
      <c r="K78" s="257" t="s">
        <v>1300</v>
      </c>
      <c r="L78" s="259">
        <v>421903636503</v>
      </c>
    </row>
    <row r="79" spans="1:12" ht="12.75">
      <c r="A79" s="256" t="s">
        <v>1301</v>
      </c>
      <c r="B79" s="257" t="s">
        <v>1302</v>
      </c>
      <c r="C79" s="258" t="s">
        <v>730</v>
      </c>
      <c r="D79" s="257" t="s">
        <v>1303</v>
      </c>
      <c r="E79" s="257" t="s">
        <v>742</v>
      </c>
      <c r="F79" s="257" t="s">
        <v>907</v>
      </c>
      <c r="G79" s="257" t="s">
        <v>1304</v>
      </c>
      <c r="H79" s="257" t="s">
        <v>1305</v>
      </c>
      <c r="I79" s="257" t="s">
        <v>1306</v>
      </c>
      <c r="J79" s="257" t="s">
        <v>747</v>
      </c>
      <c r="K79" s="257" t="s">
        <v>1307</v>
      </c>
      <c r="L79" s="259">
        <v>421918555519</v>
      </c>
    </row>
    <row r="80" spans="1:12" ht="12.75">
      <c r="A80" s="256" t="s">
        <v>1308</v>
      </c>
      <c r="B80" s="257" t="s">
        <v>1309</v>
      </c>
      <c r="C80" s="258" t="s">
        <v>730</v>
      </c>
      <c r="D80" s="257" t="s">
        <v>1310</v>
      </c>
      <c r="E80" s="257" t="s">
        <v>1311</v>
      </c>
      <c r="F80" s="257" t="s">
        <v>1312</v>
      </c>
      <c r="G80" s="257" t="s">
        <v>1313</v>
      </c>
      <c r="H80" s="274" t="s">
        <v>1314</v>
      </c>
      <c r="I80" s="257" t="s">
        <v>1315</v>
      </c>
      <c r="J80" s="257" t="s">
        <v>737</v>
      </c>
      <c r="K80" s="257" t="s">
        <v>1315</v>
      </c>
      <c r="L80" s="259">
        <v>421905486716</v>
      </c>
    </row>
    <row r="81" spans="1:12" ht="12.75">
      <c r="A81" s="256" t="s">
        <v>1316</v>
      </c>
      <c r="B81" s="257" t="s">
        <v>1317</v>
      </c>
      <c r="C81" s="258" t="s">
        <v>730</v>
      </c>
      <c r="D81" s="257" t="s">
        <v>1318</v>
      </c>
      <c r="E81" s="257" t="s">
        <v>1319</v>
      </c>
      <c r="F81" s="257" t="s">
        <v>1320</v>
      </c>
      <c r="G81" s="257" t="s">
        <v>1321</v>
      </c>
      <c r="H81" s="274" t="s">
        <v>1322</v>
      </c>
      <c r="I81" s="257" t="s">
        <v>1323</v>
      </c>
      <c r="J81" s="257" t="s">
        <v>737</v>
      </c>
      <c r="K81" s="257" t="s">
        <v>1323</v>
      </c>
      <c r="L81" s="259">
        <v>421905533719</v>
      </c>
    </row>
    <row r="82" spans="1:12" ht="12.75">
      <c r="A82" s="256" t="s">
        <v>1324</v>
      </c>
      <c r="B82" s="257" t="s">
        <v>1325</v>
      </c>
      <c r="C82" s="258" t="s">
        <v>730</v>
      </c>
      <c r="D82" s="257" t="s">
        <v>1326</v>
      </c>
      <c r="E82" s="257" t="s">
        <v>1165</v>
      </c>
      <c r="F82" s="257" t="s">
        <v>1327</v>
      </c>
      <c r="G82" s="275" t="s">
        <v>1328</v>
      </c>
      <c r="H82" s="257" t="s">
        <v>1329</v>
      </c>
      <c r="I82" s="257" t="s">
        <v>1330</v>
      </c>
      <c r="J82" s="257" t="s">
        <v>737</v>
      </c>
      <c r="K82" s="257" t="s">
        <v>1330</v>
      </c>
      <c r="L82" s="259">
        <v>421905235472</v>
      </c>
    </row>
    <row r="83" spans="1:12" ht="12.75">
      <c r="A83" s="256" t="s">
        <v>1331</v>
      </c>
      <c r="B83" s="257" t="s">
        <v>1332</v>
      </c>
      <c r="C83" s="258" t="s">
        <v>730</v>
      </c>
      <c r="D83" s="257" t="s">
        <v>1333</v>
      </c>
      <c r="E83" s="257" t="s">
        <v>1334</v>
      </c>
      <c r="F83" s="257" t="s">
        <v>1335</v>
      </c>
      <c r="G83" s="257" t="s">
        <v>1336</v>
      </c>
      <c r="H83" s="257" t="s">
        <v>1337</v>
      </c>
      <c r="I83" s="257" t="s">
        <v>1338</v>
      </c>
      <c r="J83" s="257" t="s">
        <v>747</v>
      </c>
      <c r="K83" s="257" t="s">
        <v>1339</v>
      </c>
      <c r="L83" s="259">
        <v>421905970041</v>
      </c>
    </row>
    <row r="84" spans="1:12" ht="12.75">
      <c r="A84" s="261" t="s">
        <v>1340</v>
      </c>
      <c r="B84" s="262" t="s">
        <v>1341</v>
      </c>
      <c r="C84" s="258" t="s">
        <v>730</v>
      </c>
      <c r="D84" s="258" t="s">
        <v>1342</v>
      </c>
      <c r="E84" s="258" t="s">
        <v>1114</v>
      </c>
      <c r="F84" s="258" t="s">
        <v>1115</v>
      </c>
      <c r="G84" s="262" t="s">
        <v>1343</v>
      </c>
      <c r="H84" s="262" t="s">
        <v>1344</v>
      </c>
      <c r="I84" s="258" t="s">
        <v>1345</v>
      </c>
      <c r="J84" s="258" t="s">
        <v>737</v>
      </c>
      <c r="K84" s="258" t="s">
        <v>1346</v>
      </c>
      <c r="L84" s="264">
        <v>421918711548</v>
      </c>
    </row>
    <row r="85" spans="1:12" ht="12.75">
      <c r="A85" s="261" t="s">
        <v>1347</v>
      </c>
      <c r="B85" s="262" t="s">
        <v>1348</v>
      </c>
      <c r="C85" s="258" t="s">
        <v>730</v>
      </c>
      <c r="D85" s="258" t="s">
        <v>1349</v>
      </c>
      <c r="E85" s="258" t="s">
        <v>1350</v>
      </c>
      <c r="F85" s="258" t="s">
        <v>1351</v>
      </c>
      <c r="G85" s="262" t="s">
        <v>1352</v>
      </c>
      <c r="H85" s="262" t="s">
        <v>1353</v>
      </c>
      <c r="I85" s="258" t="s">
        <v>1354</v>
      </c>
      <c r="J85" s="258" t="s">
        <v>737</v>
      </c>
      <c r="K85" s="258" t="s">
        <v>1354</v>
      </c>
      <c r="L85" s="264">
        <v>421908553335</v>
      </c>
    </row>
    <row r="86" spans="1:12" ht="21.75">
      <c r="A86" s="261" t="s">
        <v>1355</v>
      </c>
      <c r="B86" s="262" t="s">
        <v>1356</v>
      </c>
      <c r="C86" s="258" t="s">
        <v>730</v>
      </c>
      <c r="D86" s="258" t="s">
        <v>1357</v>
      </c>
      <c r="E86" s="258" t="s">
        <v>742</v>
      </c>
      <c r="F86" s="258" t="s">
        <v>743</v>
      </c>
      <c r="G86" s="262" t="s">
        <v>1358</v>
      </c>
      <c r="H86" s="262" t="s">
        <v>1359</v>
      </c>
      <c r="I86" s="258" t="s">
        <v>1360</v>
      </c>
      <c r="J86" s="258" t="s">
        <v>737</v>
      </c>
      <c r="K86" s="266" t="s">
        <v>1361</v>
      </c>
      <c r="L86" s="267" t="s">
        <v>1362</v>
      </c>
    </row>
    <row r="87" spans="1:12" ht="21.75">
      <c r="A87" s="256" t="s">
        <v>1363</v>
      </c>
      <c r="B87" s="257" t="s">
        <v>1364</v>
      </c>
      <c r="C87" s="258" t="s">
        <v>730</v>
      </c>
      <c r="D87" s="257" t="s">
        <v>1130</v>
      </c>
      <c r="E87" s="257" t="s">
        <v>732</v>
      </c>
      <c r="F87" s="257" t="s">
        <v>1131</v>
      </c>
      <c r="G87" s="257" t="s">
        <v>1365</v>
      </c>
      <c r="H87" s="257" t="s">
        <v>1366</v>
      </c>
      <c r="I87" s="257" t="s">
        <v>1134</v>
      </c>
      <c r="J87" s="257" t="s">
        <v>747</v>
      </c>
      <c r="K87" s="268" t="s">
        <v>1367</v>
      </c>
      <c r="L87" s="269" t="s">
        <v>1368</v>
      </c>
    </row>
    <row r="88" spans="1:12" ht="12.75">
      <c r="A88" s="261" t="s">
        <v>1369</v>
      </c>
      <c r="B88" s="262" t="s">
        <v>1370</v>
      </c>
      <c r="C88" s="258" t="s">
        <v>730</v>
      </c>
      <c r="D88" s="258" t="s">
        <v>793</v>
      </c>
      <c r="E88" s="258" t="s">
        <v>742</v>
      </c>
      <c r="F88" s="258" t="s">
        <v>794</v>
      </c>
      <c r="G88" s="262" t="s">
        <v>1371</v>
      </c>
      <c r="H88" s="262" t="s">
        <v>1372</v>
      </c>
      <c r="I88" s="258" t="s">
        <v>1373</v>
      </c>
      <c r="J88" s="258" t="s">
        <v>1374</v>
      </c>
      <c r="K88" s="258" t="s">
        <v>1375</v>
      </c>
      <c r="L88" s="264">
        <v>421918808923</v>
      </c>
    </row>
    <row r="89" spans="1:12" ht="12.75">
      <c r="A89" s="261" t="s">
        <v>1376</v>
      </c>
      <c r="B89" s="262" t="s">
        <v>1377</v>
      </c>
      <c r="C89" s="258" t="s">
        <v>730</v>
      </c>
      <c r="D89" s="258" t="s">
        <v>1378</v>
      </c>
      <c r="E89" s="258" t="s">
        <v>742</v>
      </c>
      <c r="F89" s="258" t="s">
        <v>1379</v>
      </c>
      <c r="G89" s="262" t="s">
        <v>1380</v>
      </c>
      <c r="H89" s="262" t="s">
        <v>1381</v>
      </c>
      <c r="I89" s="258" t="s">
        <v>1382</v>
      </c>
      <c r="J89" s="258" t="s">
        <v>1374</v>
      </c>
      <c r="K89" s="258" t="s">
        <v>1382</v>
      </c>
      <c r="L89" s="264">
        <v>421905418010</v>
      </c>
    </row>
    <row r="90" spans="1:12" ht="12.75">
      <c r="A90" s="256" t="s">
        <v>1383</v>
      </c>
      <c r="B90" s="257" t="s">
        <v>1384</v>
      </c>
      <c r="C90" s="258" t="s">
        <v>730</v>
      </c>
      <c r="D90" s="257" t="s">
        <v>1385</v>
      </c>
      <c r="E90" s="257" t="s">
        <v>742</v>
      </c>
      <c r="F90" s="257" t="s">
        <v>794</v>
      </c>
      <c r="G90" s="257" t="s">
        <v>1386</v>
      </c>
      <c r="H90" s="257" t="s">
        <v>1387</v>
      </c>
      <c r="I90" s="257" t="s">
        <v>1388</v>
      </c>
      <c r="J90" s="257" t="s">
        <v>747</v>
      </c>
      <c r="K90" s="257" t="s">
        <v>1388</v>
      </c>
      <c r="L90" s="259">
        <v>421918030809</v>
      </c>
    </row>
    <row r="91" spans="1:12" ht="12.75">
      <c r="A91" s="278" t="s">
        <v>1389</v>
      </c>
      <c r="B91" s="279" t="s">
        <v>1390</v>
      </c>
      <c r="C91" s="280" t="s">
        <v>730</v>
      </c>
      <c r="D91" s="279" t="s">
        <v>874</v>
      </c>
      <c r="E91" s="279" t="s">
        <v>1391</v>
      </c>
      <c r="F91" s="279" t="s">
        <v>811</v>
      </c>
      <c r="G91" s="279" t="s">
        <v>1392</v>
      </c>
      <c r="H91" s="279" t="s">
        <v>1393</v>
      </c>
      <c r="I91" s="279" t="s">
        <v>1394</v>
      </c>
      <c r="J91" s="279" t="s">
        <v>1395</v>
      </c>
      <c r="K91" s="279" t="s">
        <v>1394</v>
      </c>
      <c r="L91" s="281">
        <v>421917176673</v>
      </c>
    </row>
    <row r="92" spans="1:12" ht="12.75">
      <c r="A92" s="261" t="s">
        <v>1396</v>
      </c>
      <c r="B92" s="262" t="s">
        <v>1397</v>
      </c>
      <c r="C92" s="258" t="s">
        <v>730</v>
      </c>
      <c r="D92" s="258" t="s">
        <v>1398</v>
      </c>
      <c r="E92" s="258" t="s">
        <v>852</v>
      </c>
      <c r="F92" s="258" t="s">
        <v>853</v>
      </c>
      <c r="G92" s="262" t="s">
        <v>1399</v>
      </c>
      <c r="H92" s="262" t="s">
        <v>1400</v>
      </c>
      <c r="I92" s="258" t="s">
        <v>1401</v>
      </c>
      <c r="J92" s="258" t="s">
        <v>747</v>
      </c>
      <c r="K92" s="258" t="s">
        <v>1401</v>
      </c>
      <c r="L92" s="264">
        <v>421905700790</v>
      </c>
    </row>
    <row r="93" spans="1:12" ht="21.75">
      <c r="A93" s="256" t="s">
        <v>1402</v>
      </c>
      <c r="B93" s="257" t="s">
        <v>1403</v>
      </c>
      <c r="C93" s="258" t="s">
        <v>730</v>
      </c>
      <c r="D93" s="257" t="s">
        <v>1156</v>
      </c>
      <c r="E93" s="257" t="s">
        <v>914</v>
      </c>
      <c r="F93" s="257" t="s">
        <v>1157</v>
      </c>
      <c r="G93" s="257" t="s">
        <v>1404</v>
      </c>
      <c r="H93" s="257" t="s">
        <v>1405</v>
      </c>
      <c r="I93" s="257" t="s">
        <v>1406</v>
      </c>
      <c r="J93" s="257" t="s">
        <v>737</v>
      </c>
      <c r="K93" s="268" t="s">
        <v>1407</v>
      </c>
      <c r="L93" s="269" t="s">
        <v>1408</v>
      </c>
    </row>
    <row r="94" spans="1:12" ht="12.75">
      <c r="A94" s="261" t="s">
        <v>1409</v>
      </c>
      <c r="B94" s="262" t="s">
        <v>1410</v>
      </c>
      <c r="C94" s="258" t="s">
        <v>730</v>
      </c>
      <c r="D94" s="258" t="s">
        <v>1411</v>
      </c>
      <c r="E94" s="258" t="s">
        <v>770</v>
      </c>
      <c r="F94" s="258" t="s">
        <v>771</v>
      </c>
      <c r="G94" s="262" t="s">
        <v>1412</v>
      </c>
      <c r="H94" s="262" t="s">
        <v>1413</v>
      </c>
      <c r="I94" s="258" t="s">
        <v>1414</v>
      </c>
      <c r="J94" s="258" t="s">
        <v>1415</v>
      </c>
      <c r="K94" s="258" t="s">
        <v>1416</v>
      </c>
      <c r="L94" s="264">
        <v>421905990293</v>
      </c>
    </row>
    <row r="95" spans="1:12" ht="12.75">
      <c r="A95" s="261" t="s">
        <v>1417</v>
      </c>
      <c r="B95" s="262" t="s">
        <v>1418</v>
      </c>
      <c r="C95" s="258" t="s">
        <v>730</v>
      </c>
      <c r="D95" s="258" t="s">
        <v>1419</v>
      </c>
      <c r="E95" s="258" t="s">
        <v>914</v>
      </c>
      <c r="F95" s="258" t="s">
        <v>1157</v>
      </c>
      <c r="G95" s="262" t="s">
        <v>1420</v>
      </c>
      <c r="H95" s="262" t="s">
        <v>1421</v>
      </c>
      <c r="I95" s="258" t="s">
        <v>1422</v>
      </c>
      <c r="J95" s="258" t="s">
        <v>737</v>
      </c>
      <c r="K95" s="258" t="s">
        <v>1422</v>
      </c>
      <c r="L95" s="264">
        <v>421907328720</v>
      </c>
    </row>
    <row r="96" spans="1:12" ht="12.75">
      <c r="A96" s="261"/>
      <c r="B96" s="262"/>
      <c r="C96" s="258"/>
      <c r="D96" s="258"/>
      <c r="E96" s="258"/>
      <c r="F96" s="258"/>
      <c r="G96" s="262"/>
      <c r="H96" s="262"/>
      <c r="I96" s="258"/>
      <c r="J96" s="258"/>
      <c r="K96" s="258"/>
      <c r="L96" s="264"/>
    </row>
    <row r="97" spans="1:12" ht="12.75">
      <c r="A97" s="261"/>
      <c r="B97" s="262"/>
      <c r="C97" s="258"/>
      <c r="D97" s="258"/>
      <c r="E97" s="258"/>
      <c r="F97" s="258"/>
      <c r="G97" s="262"/>
      <c r="H97" s="282"/>
      <c r="I97" s="258"/>
      <c r="J97" s="258"/>
      <c r="K97" s="266"/>
      <c r="L97" s="267"/>
    </row>
    <row r="98" spans="1:12" ht="12.75">
      <c r="A98" s="261"/>
      <c r="B98" s="262"/>
      <c r="C98" s="258"/>
      <c r="D98" s="258"/>
      <c r="E98" s="258"/>
      <c r="F98" s="258"/>
      <c r="G98" s="262"/>
      <c r="H98" s="282"/>
      <c r="I98" s="258"/>
      <c r="J98" s="258"/>
      <c r="K98" s="266"/>
      <c r="L98" s="267"/>
    </row>
    <row r="99" spans="1:12" ht="12.75">
      <c r="A99" s="261"/>
      <c r="B99" s="262"/>
      <c r="C99" s="258"/>
      <c r="D99" s="258"/>
      <c r="E99" s="258"/>
      <c r="F99" s="258"/>
      <c r="G99" s="262"/>
      <c r="H99" s="282"/>
      <c r="I99" s="258"/>
      <c r="J99" s="258"/>
      <c r="K99" s="266"/>
      <c r="L99" s="267"/>
    </row>
    <row r="100" spans="1:12" ht="12.75">
      <c r="A100" s="278"/>
      <c r="B100" s="279"/>
      <c r="C100" s="280"/>
      <c r="D100" s="279"/>
      <c r="E100" s="279"/>
      <c r="F100" s="279"/>
      <c r="G100" s="279"/>
      <c r="H100" s="279"/>
      <c r="I100" s="279"/>
      <c r="J100" s="279"/>
      <c r="K100" s="279"/>
      <c r="L100" s="281"/>
    </row>
    <row r="101" spans="1:12" ht="12.75">
      <c r="A101" s="261"/>
      <c r="B101" s="262"/>
      <c r="C101" s="258"/>
      <c r="D101" s="258"/>
      <c r="E101" s="258"/>
      <c r="F101" s="258"/>
      <c r="G101" s="262"/>
      <c r="H101" s="262"/>
      <c r="I101" s="258"/>
      <c r="J101" s="258"/>
      <c r="K101" s="258"/>
      <c r="L101" s="264"/>
    </row>
    <row r="102" spans="1:12" ht="12.75">
      <c r="A102" s="261"/>
      <c r="B102" s="262"/>
      <c r="C102" s="258"/>
      <c r="D102" s="258"/>
      <c r="E102" s="258"/>
      <c r="F102" s="258"/>
      <c r="G102" s="262"/>
      <c r="H102" s="262"/>
      <c r="I102" s="258"/>
      <c r="J102" s="258"/>
      <c r="K102" s="266"/>
      <c r="L102" s="267"/>
    </row>
    <row r="103" spans="1:12" ht="12.75">
      <c r="A103" s="261"/>
      <c r="B103" s="262"/>
      <c r="C103" s="258"/>
      <c r="D103" s="258"/>
      <c r="E103" s="258"/>
      <c r="F103" s="258"/>
      <c r="G103" s="262"/>
      <c r="H103" s="262"/>
      <c r="I103" s="258"/>
      <c r="J103" s="258"/>
      <c r="K103" s="266"/>
      <c r="L103" s="267"/>
    </row>
    <row r="104" spans="1:12" ht="12.75">
      <c r="A104" s="256"/>
      <c r="B104" s="257"/>
      <c r="C104" s="258"/>
      <c r="D104" s="257"/>
      <c r="E104" s="257"/>
      <c r="F104" s="257"/>
      <c r="G104" s="257"/>
      <c r="H104" s="257"/>
      <c r="I104" s="257"/>
      <c r="J104" s="257"/>
      <c r="K104" s="257"/>
      <c r="L104" s="259"/>
    </row>
    <row r="105" spans="1:12" ht="12.75">
      <c r="A105" s="261"/>
      <c r="B105" s="262"/>
      <c r="C105" s="258"/>
      <c r="D105" s="258"/>
      <c r="E105" s="258"/>
      <c r="F105" s="258"/>
      <c r="G105" s="262"/>
      <c r="H105" s="262"/>
      <c r="I105" s="258"/>
      <c r="J105" s="258"/>
      <c r="K105" s="266"/>
      <c r="L105" s="267"/>
    </row>
    <row r="106" spans="1:12" ht="12.75">
      <c r="A106" s="261"/>
      <c r="B106" s="262"/>
      <c r="C106" s="258"/>
      <c r="D106" s="258"/>
      <c r="E106" s="258"/>
      <c r="F106" s="258"/>
      <c r="G106" s="262"/>
      <c r="H106" s="262"/>
      <c r="I106" s="258"/>
      <c r="J106" s="258"/>
      <c r="K106" s="258"/>
      <c r="L106" s="264"/>
    </row>
    <row r="107" spans="1:12" ht="12.75">
      <c r="A107" s="261"/>
      <c r="B107" s="262"/>
      <c r="C107" s="258"/>
      <c r="D107" s="258"/>
      <c r="E107" s="258"/>
      <c r="F107" s="258"/>
      <c r="G107" s="262"/>
      <c r="H107" s="262"/>
      <c r="I107" s="258"/>
      <c r="J107" s="258"/>
      <c r="K107" s="258"/>
      <c r="L107" s="264"/>
    </row>
    <row r="108" spans="1:12" ht="12.75">
      <c r="A108" s="256"/>
      <c r="B108" s="257"/>
      <c r="C108" s="258"/>
      <c r="D108" s="257"/>
      <c r="E108" s="257"/>
      <c r="F108" s="257"/>
      <c r="G108" s="257"/>
      <c r="H108" s="257"/>
      <c r="I108" s="257"/>
      <c r="J108" s="257"/>
      <c r="K108" s="257"/>
      <c r="L108" s="259"/>
    </row>
    <row r="109" spans="1:12" ht="12.75">
      <c r="A109" s="261"/>
      <c r="B109" s="262"/>
      <c r="C109" s="258"/>
      <c r="D109" s="258"/>
      <c r="E109" s="258"/>
      <c r="F109" s="258"/>
      <c r="G109" s="262"/>
      <c r="H109" s="262"/>
      <c r="I109" s="258"/>
      <c r="J109" s="258"/>
      <c r="K109" s="258"/>
      <c r="L109" s="264"/>
    </row>
    <row r="110" spans="1:12" ht="12.75">
      <c r="A110" s="261"/>
      <c r="B110" s="262"/>
      <c r="C110" s="258"/>
      <c r="D110" s="258"/>
      <c r="E110" s="258"/>
      <c r="F110" s="258"/>
      <c r="G110" s="262"/>
      <c r="H110" s="262"/>
      <c r="I110" s="258"/>
      <c r="J110" s="258"/>
      <c r="K110" s="266"/>
      <c r="L110" s="267"/>
    </row>
    <row r="111" spans="1:12" ht="12.75">
      <c r="A111" s="261"/>
      <c r="B111" s="262"/>
      <c r="C111" s="258"/>
      <c r="D111" s="258"/>
      <c r="E111" s="258"/>
      <c r="F111" s="258"/>
      <c r="G111" s="262"/>
      <c r="H111" s="276"/>
      <c r="I111" s="258"/>
      <c r="J111" s="258"/>
      <c r="K111" s="266"/>
      <c r="L111" s="267"/>
    </row>
    <row r="112" spans="1:12" ht="12.75">
      <c r="A112" s="261"/>
      <c r="B112" s="262"/>
      <c r="C112" s="258"/>
      <c r="D112" s="258"/>
      <c r="E112" s="258"/>
      <c r="F112" s="258"/>
      <c r="G112" s="262"/>
      <c r="H112" s="262"/>
      <c r="I112" s="257"/>
      <c r="J112" s="258"/>
      <c r="K112" s="258"/>
      <c r="L112" s="264"/>
    </row>
    <row r="113" spans="1:12" ht="12.75">
      <c r="A113" s="261"/>
      <c r="B113" s="262"/>
      <c r="C113" s="258"/>
      <c r="D113" s="258"/>
      <c r="E113" s="258"/>
      <c r="F113" s="258"/>
      <c r="G113" s="262"/>
      <c r="H113" s="262"/>
      <c r="I113" s="258"/>
      <c r="J113" s="258"/>
      <c r="K113" s="266"/>
      <c r="L113" s="267"/>
    </row>
    <row r="114" spans="1:12" ht="12.75">
      <c r="A114" s="261"/>
      <c r="B114" s="262"/>
      <c r="C114" s="258"/>
      <c r="D114" s="258"/>
      <c r="E114" s="258"/>
      <c r="F114" s="258"/>
      <c r="G114" s="262"/>
      <c r="H114" s="262"/>
      <c r="I114" s="258"/>
      <c r="J114" s="258"/>
      <c r="K114" s="258"/>
      <c r="L114" s="264"/>
    </row>
    <row r="115" spans="1:12" ht="12.75">
      <c r="A115" s="261"/>
      <c r="B115" s="262"/>
      <c r="C115" s="258"/>
      <c r="D115" s="258"/>
      <c r="E115" s="258"/>
      <c r="F115" s="258"/>
      <c r="G115" s="262"/>
      <c r="H115" s="262"/>
      <c r="I115" s="258"/>
      <c r="J115" s="258"/>
      <c r="K115" s="258"/>
      <c r="L115" s="264"/>
    </row>
    <row r="116" spans="1:12" ht="12.75">
      <c r="A116" s="261"/>
      <c r="B116" s="262"/>
      <c r="C116" s="258"/>
      <c r="D116" s="258"/>
      <c r="E116" s="258"/>
      <c r="F116" s="258"/>
      <c r="G116" s="262"/>
      <c r="H116" s="262"/>
      <c r="I116" s="258"/>
      <c r="J116" s="258"/>
      <c r="K116" s="258"/>
      <c r="L116" s="264"/>
    </row>
    <row r="117" spans="1:12" ht="12.75">
      <c r="A117" s="261"/>
      <c r="B117" s="262"/>
      <c r="C117" s="258"/>
      <c r="D117" s="258"/>
      <c r="E117" s="258"/>
      <c r="F117" s="258"/>
      <c r="G117" s="262"/>
      <c r="H117" s="262"/>
      <c r="I117" s="258"/>
      <c r="J117" s="258"/>
      <c r="K117" s="258"/>
      <c r="L117" s="264"/>
    </row>
    <row r="118" spans="1:12" ht="12.75">
      <c r="A118" s="261"/>
      <c r="B118" s="262"/>
      <c r="C118" s="258"/>
      <c r="D118" s="258"/>
      <c r="E118" s="258"/>
      <c r="F118" s="258"/>
      <c r="G118" s="262"/>
      <c r="H118" s="262"/>
      <c r="I118" s="258"/>
      <c r="J118" s="258"/>
      <c r="K118" s="258"/>
      <c r="L118" s="264"/>
    </row>
    <row r="119" spans="1:12" ht="12.75">
      <c r="A119" s="261"/>
      <c r="B119" s="262"/>
      <c r="C119" s="258"/>
      <c r="D119" s="258"/>
      <c r="E119" s="258"/>
      <c r="F119" s="258"/>
      <c r="G119" s="262"/>
      <c r="H119" s="262"/>
      <c r="I119" s="258"/>
      <c r="J119" s="258"/>
      <c r="K119" s="258"/>
      <c r="L119" s="264"/>
    </row>
    <row r="120" spans="1:12" ht="12.75">
      <c r="A120" s="261"/>
      <c r="B120" s="262"/>
      <c r="C120" s="258"/>
      <c r="D120" s="258"/>
      <c r="E120" s="258"/>
      <c r="F120" s="258"/>
      <c r="G120" s="262"/>
      <c r="H120" s="262"/>
      <c r="I120" s="258"/>
      <c r="J120" s="258"/>
      <c r="K120" s="258"/>
      <c r="L120" s="264"/>
    </row>
    <row r="121" spans="1:12" ht="12.75">
      <c r="A121" s="261"/>
      <c r="B121" s="262"/>
      <c r="C121" s="258"/>
      <c r="D121" s="258"/>
      <c r="E121" s="258"/>
      <c r="F121" s="258"/>
      <c r="G121" s="262"/>
      <c r="H121" s="263"/>
      <c r="I121" s="258"/>
      <c r="J121" s="258"/>
      <c r="K121" s="258"/>
      <c r="L121" s="264"/>
    </row>
    <row r="122" spans="1:12" ht="12.75">
      <c r="A122" s="261"/>
      <c r="B122" s="262"/>
      <c r="C122" s="258"/>
      <c r="D122" s="258"/>
      <c r="E122" s="258"/>
      <c r="F122" s="258"/>
      <c r="G122" s="262"/>
      <c r="H122" s="262"/>
      <c r="I122" s="258"/>
      <c r="J122" s="258"/>
      <c r="K122" s="258"/>
      <c r="L122" s="264"/>
    </row>
    <row r="123" spans="1:12" ht="12.75">
      <c r="A123" s="261"/>
      <c r="B123" s="262"/>
      <c r="C123" s="258"/>
      <c r="D123" s="258"/>
      <c r="E123" s="258"/>
      <c r="F123" s="258"/>
      <c r="G123" s="262"/>
      <c r="H123" s="262"/>
      <c r="I123" s="258"/>
      <c r="J123" s="258"/>
      <c r="K123" s="258"/>
      <c r="L123" s="264"/>
    </row>
    <row r="124" spans="1:12" ht="12.75">
      <c r="A124" s="261"/>
      <c r="B124" s="262"/>
      <c r="C124" s="258"/>
      <c r="D124" s="258"/>
      <c r="E124" s="258"/>
      <c r="F124" s="258"/>
      <c r="G124" s="262"/>
      <c r="H124" s="262"/>
      <c r="I124" s="258"/>
      <c r="J124" s="258"/>
      <c r="K124" s="258"/>
      <c r="L124" s="264"/>
    </row>
    <row r="125" spans="1:12" ht="12.75">
      <c r="A125" s="261"/>
      <c r="B125" s="262"/>
      <c r="C125" s="258"/>
      <c r="D125" s="258"/>
      <c r="E125" s="258"/>
      <c r="F125" s="258"/>
      <c r="G125" s="262"/>
      <c r="H125" s="262"/>
      <c r="I125" s="258"/>
      <c r="J125" s="258"/>
      <c r="K125" s="258"/>
      <c r="L125" s="264"/>
    </row>
    <row r="126" spans="1:12" ht="12.75">
      <c r="A126" s="261"/>
      <c r="B126" s="262"/>
      <c r="C126" s="258"/>
      <c r="D126" s="258"/>
      <c r="E126" s="258"/>
      <c r="F126" s="258"/>
      <c r="G126" s="262"/>
      <c r="H126" s="262"/>
      <c r="I126" s="258"/>
      <c r="J126" s="258"/>
      <c r="K126" s="258"/>
      <c r="L126" s="264"/>
    </row>
    <row r="127" spans="1:12" ht="12.75">
      <c r="A127" s="261"/>
      <c r="B127" s="262"/>
      <c r="C127" s="258"/>
      <c r="D127" s="258"/>
      <c r="E127" s="258"/>
      <c r="F127" s="258"/>
      <c r="G127" s="262"/>
      <c r="H127" s="262"/>
      <c r="I127" s="258"/>
      <c r="J127" s="258"/>
      <c r="K127" s="258"/>
      <c r="L127" s="264"/>
    </row>
    <row r="128" spans="1:12" ht="12.75">
      <c r="A128" s="261"/>
      <c r="B128" s="262"/>
      <c r="C128" s="258"/>
      <c r="D128" s="258"/>
      <c r="E128" s="258"/>
      <c r="F128" s="258"/>
      <c r="G128" s="262"/>
      <c r="H128" s="262"/>
      <c r="I128" s="258"/>
      <c r="J128" s="258"/>
      <c r="K128" s="258"/>
      <c r="L128" s="264"/>
    </row>
    <row r="129" spans="1:12" ht="12.75">
      <c r="A129" s="256"/>
      <c r="B129" s="257"/>
      <c r="C129" s="258"/>
      <c r="D129" s="257"/>
      <c r="E129" s="257"/>
      <c r="F129" s="257"/>
      <c r="G129" s="257"/>
      <c r="H129" s="257"/>
      <c r="I129" s="257"/>
      <c r="J129" s="257"/>
      <c r="K129" s="257"/>
      <c r="L129" s="259"/>
    </row>
    <row r="130" spans="1:12" ht="12.75">
      <c r="A130" s="261"/>
      <c r="B130" s="262"/>
      <c r="C130" s="258"/>
      <c r="D130" s="258"/>
      <c r="E130" s="258"/>
      <c r="F130" s="258"/>
      <c r="G130" s="262"/>
      <c r="H130" s="262"/>
      <c r="I130" s="258"/>
      <c r="J130" s="258"/>
      <c r="K130" s="258"/>
      <c r="L130" s="264"/>
    </row>
    <row r="131" spans="1:12" ht="12.75">
      <c r="A131" s="261"/>
      <c r="B131" s="262"/>
      <c r="C131" s="258"/>
      <c r="D131" s="258"/>
      <c r="E131" s="258"/>
      <c r="F131" s="258"/>
      <c r="G131" s="263"/>
      <c r="H131" s="262"/>
      <c r="I131" s="258"/>
      <c r="J131" s="258"/>
      <c r="K131" s="258"/>
      <c r="L131" s="264"/>
    </row>
    <row r="132" spans="1:12" ht="12.75">
      <c r="A132" s="261"/>
      <c r="B132" s="262"/>
      <c r="C132" s="258"/>
      <c r="D132" s="258"/>
      <c r="E132" s="258"/>
      <c r="F132" s="258"/>
      <c r="G132" s="262"/>
      <c r="H132" s="262"/>
      <c r="I132" s="258"/>
      <c r="J132" s="258"/>
      <c r="K132" s="258"/>
      <c r="L132" s="264"/>
    </row>
    <row r="133" spans="1:12" ht="12.75">
      <c r="A133" s="261"/>
      <c r="B133" s="262"/>
      <c r="C133" s="258"/>
      <c r="D133" s="258"/>
      <c r="E133" s="258"/>
      <c r="F133" s="258"/>
      <c r="G133" s="262"/>
      <c r="H133" s="262"/>
      <c r="I133" s="258"/>
      <c r="J133" s="258"/>
      <c r="K133" s="258"/>
      <c r="L133" s="264"/>
    </row>
    <row r="134" spans="1:12" ht="12.75">
      <c r="A134" s="256"/>
      <c r="B134" s="257"/>
      <c r="C134" s="258"/>
      <c r="D134" s="257"/>
      <c r="E134" s="257"/>
      <c r="F134" s="257"/>
      <c r="G134" s="257"/>
      <c r="H134" s="257"/>
      <c r="I134" s="257"/>
      <c r="J134" s="257"/>
      <c r="K134" s="257"/>
      <c r="L134" s="259"/>
    </row>
    <row r="135" spans="1:12" ht="12.75">
      <c r="A135" s="261"/>
      <c r="B135" s="262"/>
      <c r="C135" s="258"/>
      <c r="D135" s="258"/>
      <c r="E135" s="258"/>
      <c r="F135" s="258"/>
      <c r="G135" s="262"/>
      <c r="H135" s="262"/>
      <c r="I135" s="258"/>
      <c r="J135" s="258"/>
      <c r="K135" s="258"/>
      <c r="L135" s="264"/>
    </row>
    <row r="136" spans="1:12" ht="12.75">
      <c r="A136" s="261"/>
      <c r="B136" s="262"/>
      <c r="C136" s="258"/>
      <c r="D136" s="258"/>
      <c r="E136" s="258"/>
      <c r="F136" s="258"/>
      <c r="G136" s="262"/>
      <c r="H136" s="262"/>
      <c r="I136" s="258"/>
      <c r="J136" s="258"/>
      <c r="K136" s="258"/>
      <c r="L136" s="264"/>
    </row>
    <row r="137" spans="1:12" ht="12.75">
      <c r="A137" s="256"/>
      <c r="B137" s="257"/>
      <c r="C137" s="258"/>
      <c r="D137" s="257"/>
      <c r="E137" s="257"/>
      <c r="F137" s="257"/>
      <c r="G137" s="257"/>
      <c r="H137" s="257"/>
      <c r="I137" s="257"/>
      <c r="J137" s="257"/>
      <c r="K137" s="257"/>
      <c r="L137" s="259"/>
    </row>
    <row r="138" spans="1:12" ht="12.75">
      <c r="A138" s="261"/>
      <c r="B138" s="262"/>
      <c r="C138" s="258"/>
      <c r="D138" s="258"/>
      <c r="E138" s="258"/>
      <c r="F138" s="258"/>
      <c r="G138" s="262"/>
      <c r="H138" s="262"/>
      <c r="I138" s="258"/>
      <c r="J138" s="258"/>
      <c r="K138" s="266"/>
      <c r="L138" s="267"/>
    </row>
    <row r="139" spans="1:12" ht="12.75">
      <c r="A139" s="261"/>
      <c r="B139" s="262"/>
      <c r="C139" s="258"/>
      <c r="D139" s="258"/>
      <c r="E139" s="258"/>
      <c r="F139" s="258"/>
      <c r="G139" s="262"/>
      <c r="H139" s="262"/>
      <c r="I139" s="258"/>
      <c r="J139" s="258"/>
      <c r="K139" s="258"/>
      <c r="L139" s="264"/>
    </row>
    <row r="140" spans="1:12" ht="12.75">
      <c r="A140" s="261"/>
      <c r="B140" s="262"/>
      <c r="C140" s="258"/>
      <c r="D140" s="258"/>
      <c r="E140" s="258"/>
      <c r="F140" s="258"/>
      <c r="G140" s="262"/>
      <c r="H140" s="262"/>
      <c r="I140" s="258"/>
      <c r="J140" s="258"/>
      <c r="K140" s="258"/>
      <c r="L140" s="264"/>
    </row>
    <row r="141" spans="1:12" ht="12.75">
      <c r="A141" s="261"/>
      <c r="B141" s="262"/>
      <c r="C141" s="258"/>
      <c r="D141" s="258"/>
      <c r="E141" s="258"/>
      <c r="F141" s="258"/>
      <c r="G141" s="262"/>
      <c r="H141" s="262"/>
      <c r="I141" s="258"/>
      <c r="J141" s="258"/>
      <c r="K141" s="258"/>
      <c r="L141" s="264"/>
    </row>
    <row r="142" spans="1:12" ht="12.75">
      <c r="A142" s="261"/>
      <c r="B142" s="262"/>
      <c r="C142" s="258"/>
      <c r="D142" s="258"/>
      <c r="E142" s="258"/>
      <c r="F142" s="258"/>
      <c r="G142" s="262"/>
      <c r="H142" s="262"/>
      <c r="I142" s="258"/>
      <c r="J142" s="258"/>
      <c r="K142" s="258"/>
      <c r="L142" s="264"/>
    </row>
    <row r="143" spans="1:12" ht="12.75">
      <c r="A143" s="256"/>
      <c r="B143" s="257"/>
      <c r="C143" s="258"/>
      <c r="D143" s="257"/>
      <c r="E143" s="257"/>
      <c r="F143" s="257"/>
      <c r="G143" s="257"/>
      <c r="H143" s="257"/>
      <c r="I143" s="257"/>
      <c r="J143" s="257"/>
      <c r="K143" s="257"/>
      <c r="L143" s="259"/>
    </row>
    <row r="144" spans="1:12" ht="12.75">
      <c r="A144" s="256"/>
      <c r="B144" s="257"/>
      <c r="C144" s="258"/>
      <c r="D144" s="257"/>
      <c r="E144" s="257"/>
      <c r="F144" s="257"/>
      <c r="G144" s="257"/>
      <c r="H144" s="257"/>
      <c r="I144" s="257"/>
      <c r="J144" s="257"/>
      <c r="K144" s="257"/>
      <c r="L144" s="259"/>
    </row>
    <row r="145" spans="1:12" ht="12.75">
      <c r="A145" s="256"/>
      <c r="B145" s="257"/>
      <c r="C145" s="257"/>
      <c r="D145" s="257"/>
      <c r="E145" s="257"/>
      <c r="F145" s="257"/>
      <c r="G145" s="257"/>
      <c r="H145" s="257"/>
      <c r="I145" s="257"/>
      <c r="J145" s="257"/>
      <c r="K145" s="257"/>
      <c r="L145" s="259"/>
    </row>
    <row r="146" spans="1:12" ht="12.75">
      <c r="A146" s="256"/>
      <c r="B146" s="257"/>
      <c r="C146" s="257"/>
      <c r="D146" s="257"/>
      <c r="E146" s="257"/>
      <c r="F146" s="257"/>
      <c r="G146" s="257"/>
      <c r="H146" s="257"/>
      <c r="I146" s="257"/>
      <c r="J146" s="257"/>
      <c r="K146" s="257"/>
      <c r="L146" s="259"/>
    </row>
    <row r="147" spans="1:12" ht="12.75">
      <c r="A147" s="256"/>
      <c r="B147" s="257"/>
      <c r="C147" s="258"/>
      <c r="D147" s="257"/>
      <c r="E147" s="257"/>
      <c r="F147" s="257"/>
      <c r="G147" s="257"/>
      <c r="H147" s="257"/>
      <c r="I147" s="257"/>
      <c r="J147" s="257"/>
      <c r="K147" s="257"/>
      <c r="L147" s="259"/>
    </row>
    <row r="148" spans="1:12" ht="12.75">
      <c r="A148" s="256"/>
      <c r="B148" s="257"/>
      <c r="C148" s="258"/>
      <c r="D148" s="257"/>
      <c r="E148" s="257"/>
      <c r="F148" s="257"/>
      <c r="G148" s="257"/>
      <c r="H148" s="257"/>
      <c r="I148" s="257"/>
      <c r="J148" s="257"/>
      <c r="K148" s="257"/>
      <c r="L148" s="259"/>
    </row>
    <row r="149" spans="1:12" ht="12.75">
      <c r="A149" s="256"/>
      <c r="B149" s="257"/>
      <c r="C149" s="258"/>
      <c r="D149" s="257"/>
      <c r="E149" s="257"/>
      <c r="F149" s="257"/>
      <c r="G149" s="257"/>
      <c r="H149" s="257"/>
      <c r="I149" s="257"/>
      <c r="J149" s="257"/>
      <c r="K149" s="257"/>
      <c r="L149" s="259"/>
    </row>
    <row r="150" spans="1:12" ht="12.75">
      <c r="A150" s="256"/>
      <c r="B150" s="257"/>
      <c r="C150" s="258"/>
      <c r="D150" s="257"/>
      <c r="E150" s="257"/>
      <c r="F150" s="257"/>
      <c r="G150" s="257"/>
      <c r="H150" s="257"/>
      <c r="I150" s="257"/>
      <c r="J150" s="257"/>
      <c r="K150" s="257"/>
      <c r="L150" s="259"/>
    </row>
    <row r="151" spans="1:12" ht="12.75">
      <c r="A151" s="256"/>
      <c r="B151" s="257"/>
      <c r="C151" s="258"/>
      <c r="D151" s="257"/>
      <c r="E151" s="257"/>
      <c r="F151" s="257"/>
      <c r="G151" s="257"/>
      <c r="H151" s="257"/>
      <c r="I151" s="257"/>
      <c r="J151" s="257"/>
      <c r="K151" s="257"/>
      <c r="L151" s="259"/>
    </row>
    <row r="152" spans="1:12" ht="12.75">
      <c r="A152" s="256"/>
      <c r="B152" s="257"/>
      <c r="C152" s="258"/>
      <c r="D152" s="257"/>
      <c r="E152" s="257"/>
      <c r="F152" s="257"/>
      <c r="G152" s="257"/>
      <c r="H152" s="257"/>
      <c r="I152" s="257"/>
      <c r="J152" s="257"/>
      <c r="K152" s="257"/>
      <c r="L152" s="259"/>
    </row>
    <row r="153" spans="1:12" ht="12.75">
      <c r="A153" s="256"/>
      <c r="B153" s="257"/>
      <c r="C153" s="258"/>
      <c r="D153" s="257"/>
      <c r="E153" s="257"/>
      <c r="F153" s="257"/>
      <c r="G153" s="257"/>
      <c r="H153" s="257"/>
      <c r="I153" s="257"/>
      <c r="J153" s="257"/>
      <c r="K153" s="257"/>
      <c r="L153" s="259"/>
    </row>
    <row r="154" spans="1:12" ht="12.75">
      <c r="A154" s="256"/>
      <c r="B154" s="257"/>
      <c r="C154" s="258"/>
      <c r="D154" s="257"/>
      <c r="E154" s="257"/>
      <c r="F154" s="257"/>
      <c r="G154" s="257"/>
      <c r="H154" s="257"/>
      <c r="I154" s="257"/>
      <c r="J154" s="257"/>
      <c r="K154" s="257"/>
      <c r="L154" s="259"/>
    </row>
    <row r="155" spans="1:12" ht="12.75">
      <c r="A155" s="256"/>
      <c r="B155" s="257"/>
      <c r="C155" s="258"/>
      <c r="D155" s="257"/>
      <c r="E155" s="257"/>
      <c r="F155" s="257"/>
      <c r="G155" s="257"/>
      <c r="H155" s="257"/>
      <c r="I155" s="257"/>
      <c r="J155" s="257"/>
      <c r="K155" s="257"/>
      <c r="L155" s="259"/>
    </row>
    <row r="156" spans="1:12" ht="12.75">
      <c r="A156" s="256"/>
      <c r="B156" s="257"/>
      <c r="C156" s="258"/>
      <c r="D156" s="257"/>
      <c r="E156" s="257"/>
      <c r="F156" s="257"/>
      <c r="G156" s="257"/>
      <c r="H156" s="257"/>
      <c r="I156" s="257"/>
      <c r="J156" s="257"/>
      <c r="K156" s="257"/>
      <c r="L156" s="259"/>
    </row>
    <row r="157" spans="1:12" ht="12.75">
      <c r="A157" s="256"/>
      <c r="B157" s="257"/>
      <c r="C157" s="258"/>
      <c r="D157" s="257"/>
      <c r="E157" s="257"/>
      <c r="F157" s="257"/>
      <c r="G157" s="257"/>
      <c r="H157" s="257"/>
      <c r="I157" s="257"/>
      <c r="J157" s="257"/>
      <c r="K157" s="257"/>
      <c r="L157" s="259"/>
    </row>
    <row r="158" spans="1:12" ht="12.75">
      <c r="A158" s="256"/>
      <c r="B158" s="257"/>
      <c r="C158" s="258"/>
      <c r="D158" s="257"/>
      <c r="E158" s="257"/>
      <c r="F158" s="257"/>
      <c r="G158" s="257"/>
      <c r="H158" s="257"/>
      <c r="I158" s="257"/>
      <c r="J158" s="257"/>
      <c r="K158" s="257"/>
      <c r="L158" s="259"/>
    </row>
    <row r="159" spans="1:12" ht="12.75">
      <c r="A159" s="256"/>
      <c r="B159" s="257"/>
      <c r="C159" s="258"/>
      <c r="D159" s="257"/>
      <c r="E159" s="257"/>
      <c r="F159" s="257"/>
      <c r="G159" s="257"/>
      <c r="H159" s="257"/>
      <c r="I159" s="257"/>
      <c r="J159" s="257"/>
      <c r="K159" s="257"/>
      <c r="L159" s="259"/>
    </row>
    <row r="160" spans="1:12" ht="12.75">
      <c r="A160" s="261"/>
      <c r="B160" s="262"/>
      <c r="C160" s="258"/>
      <c r="D160" s="258"/>
      <c r="E160" s="258"/>
      <c r="F160" s="258"/>
      <c r="G160" s="262"/>
      <c r="H160" s="262"/>
      <c r="I160" s="258"/>
      <c r="J160" s="258"/>
      <c r="K160" s="258"/>
      <c r="L160" s="264"/>
    </row>
    <row r="161" spans="1:12" ht="12.75">
      <c r="A161" s="261"/>
      <c r="B161" s="262"/>
      <c r="C161" s="258"/>
      <c r="D161" s="258"/>
      <c r="E161" s="258"/>
      <c r="F161" s="258"/>
      <c r="G161" s="262"/>
      <c r="H161" s="262"/>
      <c r="I161" s="258"/>
      <c r="J161" s="258"/>
      <c r="K161" s="258"/>
      <c r="L161" s="264"/>
    </row>
    <row r="162" spans="1:12" ht="12.75">
      <c r="A162" s="256"/>
      <c r="B162" s="257"/>
      <c r="C162" s="258"/>
      <c r="D162" s="257"/>
      <c r="E162" s="257"/>
      <c r="F162" s="257"/>
      <c r="G162" s="257"/>
      <c r="H162" s="257"/>
      <c r="I162" s="257"/>
      <c r="J162" s="257"/>
      <c r="K162" s="257"/>
      <c r="L162" s="259"/>
    </row>
    <row r="163" spans="1:12" ht="12.75">
      <c r="A163" s="256"/>
      <c r="B163" s="257"/>
      <c r="C163" s="258"/>
      <c r="D163" s="257"/>
      <c r="E163" s="257"/>
      <c r="F163" s="257"/>
      <c r="G163" s="257"/>
      <c r="H163" s="257"/>
      <c r="I163" s="257"/>
      <c r="J163" s="257"/>
      <c r="K163" s="257"/>
      <c r="L163" s="259"/>
    </row>
  </sheetData>
  <sheetProtection selectLockedCells="1" selectUnlockedCells="1"/>
  <hyperlinks>
    <hyperlink ref="G13" r:id="rId1" display="www.sams-asn.sk"/>
    <hyperlink ref="G17" r:id="rId2" display="www.sazps.sk"/>
    <hyperlink ref="H17" r:id="rId3" display="sazps@sazps.sk"/>
    <hyperlink ref="G64" r:id="rId4" display="www.bedminton.sk"/>
    <hyperlink ref="G66" r:id="rId5" display="www.boby.sk"/>
    <hyperlink ref="G82" r:id="rId6" display="www.szrtnz.sk"/>
  </hyperlink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N732"/>
  <sheetViews>
    <sheetView zoomScale="110" zoomScaleNormal="11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11.7109375" style="283" customWidth="1"/>
    <col min="2" max="2" width="47.28125" style="284" customWidth="1"/>
    <col min="3" max="3" width="37.28125" style="284" customWidth="1"/>
    <col min="4" max="4" width="11.57421875" style="285" customWidth="1"/>
    <col min="5" max="5" width="4.00390625" style="286" customWidth="1"/>
    <col min="6" max="6" width="4.140625" style="283" customWidth="1"/>
    <col min="7" max="8" width="5.57421875" style="284" customWidth="1"/>
    <col min="9" max="9" width="8.57421875" style="287" customWidth="1"/>
    <col min="10" max="10" width="12.421875" style="288" customWidth="1"/>
    <col min="11" max="11" width="19.140625" style="288" customWidth="1"/>
    <col min="12" max="13" width="13.57421875" style="288" customWidth="1"/>
    <col min="14" max="16384" width="9.00390625" style="288" customWidth="1"/>
  </cols>
  <sheetData>
    <row r="1" spans="1:14" s="293" customFormat="1" ht="21.75">
      <c r="A1" s="289" t="s">
        <v>716</v>
      </c>
      <c r="B1" s="290" t="s">
        <v>347</v>
      </c>
      <c r="C1" s="290" t="s">
        <v>1423</v>
      </c>
      <c r="D1" s="291" t="s">
        <v>1424</v>
      </c>
      <c r="E1" s="292" t="s">
        <v>1425</v>
      </c>
      <c r="F1" s="289" t="s">
        <v>650</v>
      </c>
      <c r="G1" s="289" t="s">
        <v>350</v>
      </c>
      <c r="H1" s="289" t="s">
        <v>1426</v>
      </c>
      <c r="I1" s="289" t="s">
        <v>1427</v>
      </c>
      <c r="J1" s="289" t="s">
        <v>1428</v>
      </c>
      <c r="K1" s="289" t="s">
        <v>1429</v>
      </c>
      <c r="L1" s="289" t="s">
        <v>1430</v>
      </c>
      <c r="M1" s="289" t="s">
        <v>1431</v>
      </c>
      <c r="N1" s="289" t="s">
        <v>1432</v>
      </c>
    </row>
    <row r="2" spans="1:14" ht="12.75">
      <c r="A2" s="294" t="s">
        <v>728</v>
      </c>
      <c r="B2" s="295">
        <f>VLOOKUP(A2,Adr!A:B,2,FALSE)</f>
        <v>0</v>
      </c>
      <c r="C2" s="296" t="s">
        <v>1433</v>
      </c>
      <c r="D2" s="297">
        <v>155616</v>
      </c>
      <c r="E2" s="298">
        <v>0</v>
      </c>
      <c r="F2" s="299" t="s">
        <v>657</v>
      </c>
      <c r="G2" s="296" t="s">
        <v>356</v>
      </c>
      <c r="H2" s="296" t="s">
        <v>1434</v>
      </c>
      <c r="I2" s="300">
        <f aca="true" t="shared" si="0" ref="I2:I348">A2&amp;F2</f>
        <v>0</v>
      </c>
      <c r="J2" s="301">
        <f aca="true" t="shared" si="1" ref="J2:J348">A2&amp;G2</f>
        <v>0</v>
      </c>
      <c r="K2" s="302"/>
      <c r="L2" s="301">
        <f aca="true" t="shared" si="2" ref="L2:L726">A2&amp;G2&amp;H2</f>
        <v>0</v>
      </c>
      <c r="M2" s="302">
        <f aca="true" t="shared" si="3" ref="M2:M726">B2&amp;F2&amp;H2&amp;C2</f>
        <v>0</v>
      </c>
      <c r="N2" s="288">
        <f aca="true" t="shared" si="4" ref="N2:N726">+I2&amp;H2</f>
        <v>0</v>
      </c>
    </row>
    <row r="3" spans="1:14" ht="12.75">
      <c r="A3" s="294" t="s">
        <v>728</v>
      </c>
      <c r="B3" s="295">
        <f>VLOOKUP(A3,Adr!A:B,2,FALSE)</f>
        <v>0</v>
      </c>
      <c r="C3" s="296" t="s">
        <v>1435</v>
      </c>
      <c r="D3" s="297">
        <v>62571</v>
      </c>
      <c r="E3" s="298">
        <v>0</v>
      </c>
      <c r="F3" s="299" t="s">
        <v>659</v>
      </c>
      <c r="G3" s="296" t="s">
        <v>356</v>
      </c>
      <c r="H3" s="296" t="s">
        <v>1434</v>
      </c>
      <c r="I3" s="300">
        <f t="shared" si="0"/>
        <v>0</v>
      </c>
      <c r="J3" s="301">
        <f t="shared" si="1"/>
        <v>0</v>
      </c>
      <c r="K3" s="302"/>
      <c r="L3" s="301">
        <f t="shared" si="2"/>
        <v>0</v>
      </c>
      <c r="M3" s="302">
        <f t="shared" si="3"/>
        <v>0</v>
      </c>
      <c r="N3" s="288">
        <f t="shared" si="4"/>
        <v>0</v>
      </c>
    </row>
    <row r="4" spans="1:14" ht="11.25">
      <c r="A4" s="294" t="s">
        <v>728</v>
      </c>
      <c r="B4" s="295">
        <f>VLOOKUP(A4,Adr!A:B,2,FALSE)</f>
        <v>0</v>
      </c>
      <c r="C4" s="296" t="s">
        <v>1436</v>
      </c>
      <c r="D4" s="297">
        <v>15643</v>
      </c>
      <c r="E4" s="298">
        <v>0</v>
      </c>
      <c r="F4" s="299" t="s">
        <v>659</v>
      </c>
      <c r="G4" s="296" t="s">
        <v>356</v>
      </c>
      <c r="H4" s="296" t="s">
        <v>1434</v>
      </c>
      <c r="I4" s="300">
        <f t="shared" si="0"/>
        <v>0</v>
      </c>
      <c r="J4" s="301">
        <f t="shared" si="1"/>
        <v>0</v>
      </c>
      <c r="K4" s="302"/>
      <c r="L4" s="301">
        <f t="shared" si="2"/>
        <v>0</v>
      </c>
      <c r="M4" s="302">
        <f t="shared" si="3"/>
        <v>0</v>
      </c>
      <c r="N4" s="288">
        <f t="shared" si="4"/>
        <v>0</v>
      </c>
    </row>
    <row r="5" spans="1:14" ht="11.25">
      <c r="A5" s="294" t="s">
        <v>728</v>
      </c>
      <c r="B5" s="295">
        <f>VLOOKUP(A5,Adr!A:B,2,FALSE)</f>
        <v>0</v>
      </c>
      <c r="C5" s="296" t="s">
        <v>1437</v>
      </c>
      <c r="D5" s="297">
        <v>31285</v>
      </c>
      <c r="E5" s="298">
        <v>0</v>
      </c>
      <c r="F5" s="299" t="s">
        <v>659</v>
      </c>
      <c r="G5" s="296" t="s">
        <v>356</v>
      </c>
      <c r="H5" s="296" t="s">
        <v>1434</v>
      </c>
      <c r="I5" s="300">
        <f t="shared" si="0"/>
        <v>0</v>
      </c>
      <c r="J5" s="301">
        <f t="shared" si="1"/>
        <v>0</v>
      </c>
      <c r="K5" s="302"/>
      <c r="L5" s="301">
        <f t="shared" si="2"/>
        <v>0</v>
      </c>
      <c r="M5" s="302">
        <f t="shared" si="3"/>
        <v>0</v>
      </c>
      <c r="N5" s="288">
        <f t="shared" si="4"/>
        <v>0</v>
      </c>
    </row>
    <row r="6" spans="1:14" ht="11.25">
      <c r="A6" s="294" t="s">
        <v>728</v>
      </c>
      <c r="B6" s="295">
        <f>VLOOKUP(A6,Adr!A:B,2,FALSE)</f>
        <v>0</v>
      </c>
      <c r="C6" s="296" t="s">
        <v>1438</v>
      </c>
      <c r="D6" s="297">
        <v>23464</v>
      </c>
      <c r="E6" s="298">
        <v>0</v>
      </c>
      <c r="F6" s="299" t="s">
        <v>659</v>
      </c>
      <c r="G6" s="296" t="s">
        <v>356</v>
      </c>
      <c r="H6" s="296" t="s">
        <v>1434</v>
      </c>
      <c r="I6" s="300">
        <f t="shared" si="0"/>
        <v>0</v>
      </c>
      <c r="J6" s="301">
        <f t="shared" si="1"/>
        <v>0</v>
      </c>
      <c r="K6" s="302"/>
      <c r="L6" s="301">
        <f t="shared" si="2"/>
        <v>0</v>
      </c>
      <c r="M6" s="302">
        <f t="shared" si="3"/>
        <v>0</v>
      </c>
      <c r="N6" s="288">
        <f t="shared" si="4"/>
        <v>0</v>
      </c>
    </row>
    <row r="7" spans="1:14" ht="11.25">
      <c r="A7" s="294" t="s">
        <v>728</v>
      </c>
      <c r="B7" s="295">
        <f>VLOOKUP(A7,Adr!A:B,2,FALSE)</f>
        <v>0</v>
      </c>
      <c r="C7" s="296" t="s">
        <v>1439</v>
      </c>
      <c r="D7" s="297">
        <v>52142</v>
      </c>
      <c r="E7" s="298">
        <v>0</v>
      </c>
      <c r="F7" s="299" t="s">
        <v>659</v>
      </c>
      <c r="G7" s="296" t="s">
        <v>356</v>
      </c>
      <c r="H7" s="296" t="s">
        <v>1434</v>
      </c>
      <c r="I7" s="300">
        <f t="shared" si="0"/>
        <v>0</v>
      </c>
      <c r="J7" s="301">
        <f t="shared" si="1"/>
        <v>0</v>
      </c>
      <c r="K7" s="302"/>
      <c r="L7" s="301">
        <f t="shared" si="2"/>
        <v>0</v>
      </c>
      <c r="M7" s="302">
        <f t="shared" si="3"/>
        <v>0</v>
      </c>
      <c r="N7" s="288">
        <f t="shared" si="4"/>
        <v>0</v>
      </c>
    </row>
    <row r="8" spans="1:14" ht="11.25">
      <c r="A8" s="294" t="s">
        <v>728</v>
      </c>
      <c r="B8" s="295">
        <f>VLOOKUP(A8,Adr!A:B,2,FALSE)</f>
        <v>0</v>
      </c>
      <c r="C8" s="296" t="s">
        <v>1440</v>
      </c>
      <c r="D8" s="297">
        <v>62571</v>
      </c>
      <c r="E8" s="298">
        <v>0</v>
      </c>
      <c r="F8" s="299" t="s">
        <v>659</v>
      </c>
      <c r="G8" s="296" t="s">
        <v>356</v>
      </c>
      <c r="H8" s="296" t="s">
        <v>1434</v>
      </c>
      <c r="I8" s="300">
        <f t="shared" si="0"/>
        <v>0</v>
      </c>
      <c r="J8" s="301">
        <f t="shared" si="1"/>
        <v>0</v>
      </c>
      <c r="K8" s="302"/>
      <c r="L8" s="301">
        <f t="shared" si="2"/>
        <v>0</v>
      </c>
      <c r="M8" s="302">
        <f t="shared" si="3"/>
        <v>0</v>
      </c>
      <c r="N8" s="288">
        <f t="shared" si="4"/>
        <v>0</v>
      </c>
    </row>
    <row r="9" spans="1:14" ht="11.25">
      <c r="A9" s="294" t="s">
        <v>728</v>
      </c>
      <c r="B9" s="295">
        <f>VLOOKUP(A9,Adr!A:B,2,FALSE)</f>
        <v>0</v>
      </c>
      <c r="C9" s="296" t="s">
        <v>1441</v>
      </c>
      <c r="D9" s="297">
        <v>20857</v>
      </c>
      <c r="E9" s="298">
        <v>0</v>
      </c>
      <c r="F9" s="299" t="s">
        <v>659</v>
      </c>
      <c r="G9" s="296" t="s">
        <v>356</v>
      </c>
      <c r="H9" s="296" t="s">
        <v>1434</v>
      </c>
      <c r="I9" s="300">
        <f t="shared" si="0"/>
        <v>0</v>
      </c>
      <c r="J9" s="301">
        <f t="shared" si="1"/>
        <v>0</v>
      </c>
      <c r="K9" s="302"/>
      <c r="L9" s="301">
        <f t="shared" si="2"/>
        <v>0</v>
      </c>
      <c r="M9" s="302">
        <f t="shared" si="3"/>
        <v>0</v>
      </c>
      <c r="N9" s="288">
        <f t="shared" si="4"/>
        <v>0</v>
      </c>
    </row>
    <row r="10" spans="1:14" ht="12.75">
      <c r="A10" s="294" t="s">
        <v>728</v>
      </c>
      <c r="B10" s="295">
        <f>VLOOKUP(A10,Adr!A:B,2,FALSE)</f>
        <v>0</v>
      </c>
      <c r="C10" s="296" t="s">
        <v>1442</v>
      </c>
      <c r="D10" s="297">
        <v>31285</v>
      </c>
      <c r="E10" s="298">
        <v>0</v>
      </c>
      <c r="F10" s="299" t="s">
        <v>659</v>
      </c>
      <c r="G10" s="296" t="s">
        <v>356</v>
      </c>
      <c r="H10" s="296" t="s">
        <v>1434</v>
      </c>
      <c r="I10" s="300">
        <f t="shared" si="0"/>
        <v>0</v>
      </c>
      <c r="J10" s="301">
        <f t="shared" si="1"/>
        <v>0</v>
      </c>
      <c r="K10" s="302"/>
      <c r="L10" s="301">
        <f t="shared" si="2"/>
        <v>0</v>
      </c>
      <c r="M10" s="302">
        <f t="shared" si="3"/>
        <v>0</v>
      </c>
      <c r="N10" s="288">
        <f t="shared" si="4"/>
        <v>0</v>
      </c>
    </row>
    <row r="11" spans="1:14" ht="12.75">
      <c r="A11" s="294" t="s">
        <v>728</v>
      </c>
      <c r="B11" s="295">
        <f>VLOOKUP(A11,Adr!A:B,2,FALSE)</f>
        <v>0</v>
      </c>
      <c r="C11" s="296" t="s">
        <v>1443</v>
      </c>
      <c r="D11" s="297">
        <v>15643</v>
      </c>
      <c r="E11" s="298">
        <v>0</v>
      </c>
      <c r="F11" s="299" t="s">
        <v>659</v>
      </c>
      <c r="G11" s="296" t="s">
        <v>356</v>
      </c>
      <c r="H11" s="296" t="s">
        <v>1434</v>
      </c>
      <c r="I11" s="300">
        <f t="shared" si="0"/>
        <v>0</v>
      </c>
      <c r="J11" s="301">
        <f t="shared" si="1"/>
        <v>0</v>
      </c>
      <c r="K11" s="302"/>
      <c r="L11" s="301">
        <f t="shared" si="2"/>
        <v>0</v>
      </c>
      <c r="M11" s="302">
        <f t="shared" si="3"/>
        <v>0</v>
      </c>
      <c r="N11" s="288">
        <f t="shared" si="4"/>
        <v>0</v>
      </c>
    </row>
    <row r="12" spans="1:14" ht="12.75">
      <c r="A12" s="294" t="s">
        <v>728</v>
      </c>
      <c r="B12" s="295">
        <f>VLOOKUP(A12,Adr!A:B,2,FALSE)</f>
        <v>0</v>
      </c>
      <c r="C12" s="296" t="s">
        <v>1444</v>
      </c>
      <c r="D12" s="297">
        <v>7821</v>
      </c>
      <c r="E12" s="298">
        <v>0</v>
      </c>
      <c r="F12" s="299" t="s">
        <v>659</v>
      </c>
      <c r="G12" s="296" t="s">
        <v>356</v>
      </c>
      <c r="H12" s="296" t="s">
        <v>1434</v>
      </c>
      <c r="I12" s="300">
        <f t="shared" si="0"/>
        <v>0</v>
      </c>
      <c r="J12" s="301">
        <f t="shared" si="1"/>
        <v>0</v>
      </c>
      <c r="K12" s="302"/>
      <c r="L12" s="301">
        <f t="shared" si="2"/>
        <v>0</v>
      </c>
      <c r="M12" s="302">
        <f t="shared" si="3"/>
        <v>0</v>
      </c>
      <c r="N12" s="288">
        <f t="shared" si="4"/>
        <v>0</v>
      </c>
    </row>
    <row r="13" spans="1:14" ht="12.75">
      <c r="A13" s="294" t="s">
        <v>728</v>
      </c>
      <c r="B13" s="295">
        <f>VLOOKUP(A13,Adr!A:B,2,FALSE)</f>
        <v>0</v>
      </c>
      <c r="C13" s="296" t="s">
        <v>1445</v>
      </c>
      <c r="D13" s="297">
        <v>20857</v>
      </c>
      <c r="E13" s="298">
        <v>0</v>
      </c>
      <c r="F13" s="299" t="s">
        <v>659</v>
      </c>
      <c r="G13" s="296" t="s">
        <v>356</v>
      </c>
      <c r="H13" s="296" t="s">
        <v>1434</v>
      </c>
      <c r="I13" s="300">
        <f t="shared" si="0"/>
        <v>0</v>
      </c>
      <c r="J13" s="301">
        <f t="shared" si="1"/>
        <v>0</v>
      </c>
      <c r="K13" s="302"/>
      <c r="L13" s="301">
        <f t="shared" si="2"/>
        <v>0</v>
      </c>
      <c r="M13" s="302">
        <f t="shared" si="3"/>
        <v>0</v>
      </c>
      <c r="N13" s="288">
        <f t="shared" si="4"/>
        <v>0</v>
      </c>
    </row>
    <row r="14" spans="1:14" ht="12.75">
      <c r="A14" s="294" t="s">
        <v>728</v>
      </c>
      <c r="B14" s="295">
        <f>VLOOKUP(A14,Adr!A:B,2,FALSE)</f>
        <v>0</v>
      </c>
      <c r="C14" s="296" t="s">
        <v>1446</v>
      </c>
      <c r="D14" s="297">
        <v>31285</v>
      </c>
      <c r="E14" s="298">
        <v>0</v>
      </c>
      <c r="F14" s="299" t="s">
        <v>659</v>
      </c>
      <c r="G14" s="296" t="s">
        <v>356</v>
      </c>
      <c r="H14" s="296" t="s">
        <v>1434</v>
      </c>
      <c r="I14" s="300">
        <f t="shared" si="0"/>
        <v>0</v>
      </c>
      <c r="J14" s="301">
        <f t="shared" si="1"/>
        <v>0</v>
      </c>
      <c r="K14" s="302"/>
      <c r="L14" s="301">
        <f t="shared" si="2"/>
        <v>0</v>
      </c>
      <c r="M14" s="302">
        <f t="shared" si="3"/>
        <v>0</v>
      </c>
      <c r="N14" s="288">
        <f t="shared" si="4"/>
        <v>0</v>
      </c>
    </row>
    <row r="15" spans="1:14" ht="12.75">
      <c r="A15" s="294" t="s">
        <v>728</v>
      </c>
      <c r="B15" s="295">
        <f>VLOOKUP(A15,Adr!A:B,2,FALSE)</f>
        <v>0</v>
      </c>
      <c r="C15" s="296" t="s">
        <v>1447</v>
      </c>
      <c r="D15" s="297">
        <v>52142</v>
      </c>
      <c r="E15" s="298">
        <v>0</v>
      </c>
      <c r="F15" s="299" t="s">
        <v>659</v>
      </c>
      <c r="G15" s="296" t="s">
        <v>356</v>
      </c>
      <c r="H15" s="296" t="s">
        <v>1434</v>
      </c>
      <c r="I15" s="300">
        <f t="shared" si="0"/>
        <v>0</v>
      </c>
      <c r="J15" s="301">
        <f t="shared" si="1"/>
        <v>0</v>
      </c>
      <c r="K15" s="302"/>
      <c r="L15" s="301">
        <f t="shared" si="2"/>
        <v>0</v>
      </c>
      <c r="M15" s="302">
        <f t="shared" si="3"/>
        <v>0</v>
      </c>
      <c r="N15" s="288">
        <f t="shared" si="4"/>
        <v>0</v>
      </c>
    </row>
    <row r="16" spans="1:14" ht="12.75">
      <c r="A16" s="294" t="s">
        <v>749</v>
      </c>
      <c r="B16" s="295">
        <f>VLOOKUP(A16,Adr!A:B,2,FALSE)</f>
        <v>0</v>
      </c>
      <c r="C16" s="296" t="s">
        <v>1448</v>
      </c>
      <c r="D16" s="297">
        <v>30408</v>
      </c>
      <c r="E16" s="298">
        <v>0</v>
      </c>
      <c r="F16" s="299" t="s">
        <v>653</v>
      </c>
      <c r="G16" s="296" t="s">
        <v>354</v>
      </c>
      <c r="H16" s="296" t="s">
        <v>1434</v>
      </c>
      <c r="I16" s="300">
        <f t="shared" si="0"/>
        <v>0</v>
      </c>
      <c r="J16" s="301">
        <f t="shared" si="1"/>
        <v>0</v>
      </c>
      <c r="K16" s="302" t="s">
        <v>1449</v>
      </c>
      <c r="L16" s="301">
        <f t="shared" si="2"/>
        <v>0</v>
      </c>
      <c r="M16" s="302">
        <f t="shared" si="3"/>
        <v>0</v>
      </c>
      <c r="N16" s="288">
        <f t="shared" si="4"/>
        <v>0</v>
      </c>
    </row>
    <row r="17" spans="1:14" ht="12.75">
      <c r="A17" s="294" t="s">
        <v>758</v>
      </c>
      <c r="B17" s="295">
        <f>VLOOKUP(A17,Adr!A:B,2,FALSE)</f>
        <v>0</v>
      </c>
      <c r="C17" s="296" t="s">
        <v>1450</v>
      </c>
      <c r="D17" s="297">
        <v>33567</v>
      </c>
      <c r="E17" s="298">
        <v>0</v>
      </c>
      <c r="F17" s="299" t="s">
        <v>653</v>
      </c>
      <c r="G17" s="296" t="s">
        <v>354</v>
      </c>
      <c r="H17" s="296" t="s">
        <v>1434</v>
      </c>
      <c r="I17" s="300">
        <f t="shared" si="0"/>
        <v>0</v>
      </c>
      <c r="J17" s="301">
        <f t="shared" si="1"/>
        <v>0</v>
      </c>
      <c r="K17" s="302" t="s">
        <v>1451</v>
      </c>
      <c r="L17" s="301">
        <f t="shared" si="2"/>
        <v>0</v>
      </c>
      <c r="M17" s="302">
        <f t="shared" si="3"/>
        <v>0</v>
      </c>
      <c r="N17" s="288">
        <f t="shared" si="4"/>
        <v>0</v>
      </c>
    </row>
    <row r="18" spans="1:14" ht="12.75">
      <c r="A18" s="294" t="s">
        <v>758</v>
      </c>
      <c r="B18" s="295">
        <f>VLOOKUP(A18,Adr!A:B,2,FALSE)</f>
        <v>0</v>
      </c>
      <c r="C18" s="296" t="s">
        <v>1452</v>
      </c>
      <c r="D18" s="297">
        <v>21286</v>
      </c>
      <c r="E18" s="298">
        <v>0</v>
      </c>
      <c r="F18" s="299" t="s">
        <v>653</v>
      </c>
      <c r="G18" s="296" t="s">
        <v>354</v>
      </c>
      <c r="H18" s="296" t="s">
        <v>1434</v>
      </c>
      <c r="I18" s="300">
        <f t="shared" si="0"/>
        <v>0</v>
      </c>
      <c r="J18" s="301">
        <f t="shared" si="1"/>
        <v>0</v>
      </c>
      <c r="K18" s="302" t="s">
        <v>1453</v>
      </c>
      <c r="L18" s="301">
        <f t="shared" si="2"/>
        <v>0</v>
      </c>
      <c r="M18" s="302">
        <f t="shared" si="3"/>
        <v>0</v>
      </c>
      <c r="N18" s="288">
        <f t="shared" si="4"/>
        <v>0</v>
      </c>
    </row>
    <row r="19" spans="1:14" ht="12.75">
      <c r="A19" s="294" t="s">
        <v>758</v>
      </c>
      <c r="B19" s="295">
        <f>VLOOKUP(A19,Adr!A:B,2,FALSE)</f>
        <v>0</v>
      </c>
      <c r="C19" s="296" t="s">
        <v>1454</v>
      </c>
      <c r="D19" s="297">
        <v>9122</v>
      </c>
      <c r="E19" s="298">
        <v>0</v>
      </c>
      <c r="F19" s="299" t="s">
        <v>653</v>
      </c>
      <c r="G19" s="296" t="s">
        <v>354</v>
      </c>
      <c r="H19" s="296" t="s">
        <v>1455</v>
      </c>
      <c r="I19" s="300">
        <f t="shared" si="0"/>
        <v>0</v>
      </c>
      <c r="J19" s="301">
        <f t="shared" si="1"/>
        <v>0</v>
      </c>
      <c r="K19" s="302" t="s">
        <v>1453</v>
      </c>
      <c r="L19" s="301">
        <f t="shared" si="2"/>
        <v>0</v>
      </c>
      <c r="M19" s="302">
        <f t="shared" si="3"/>
        <v>0</v>
      </c>
      <c r="N19" s="288">
        <f t="shared" si="4"/>
        <v>0</v>
      </c>
    </row>
    <row r="20" spans="1:14" ht="12.75">
      <c r="A20" s="294" t="s">
        <v>767</v>
      </c>
      <c r="B20" s="295">
        <f>VLOOKUP(A20,Adr!A:B,2,FALSE)</f>
        <v>0</v>
      </c>
      <c r="C20" s="296" t="s">
        <v>662</v>
      </c>
      <c r="D20" s="297">
        <v>13905</v>
      </c>
      <c r="E20" s="298">
        <v>0</v>
      </c>
      <c r="F20" s="299" t="s">
        <v>661</v>
      </c>
      <c r="G20" s="296" t="s">
        <v>356</v>
      </c>
      <c r="H20" s="296" t="s">
        <v>1434</v>
      </c>
      <c r="I20" s="300">
        <f t="shared" si="0"/>
        <v>0</v>
      </c>
      <c r="J20" s="301">
        <f t="shared" si="1"/>
        <v>0</v>
      </c>
      <c r="K20" s="302"/>
      <c r="L20" s="301">
        <f t="shared" si="2"/>
        <v>0</v>
      </c>
      <c r="M20" s="302">
        <f t="shared" si="3"/>
        <v>0</v>
      </c>
      <c r="N20" s="288">
        <f t="shared" si="4"/>
        <v>0</v>
      </c>
    </row>
    <row r="21" spans="1:14" ht="12.75">
      <c r="A21" s="294" t="s">
        <v>775</v>
      </c>
      <c r="B21" s="295">
        <f>VLOOKUP(A21,Adr!A:B,2,FALSE)</f>
        <v>0</v>
      </c>
      <c r="C21" s="303" t="s">
        <v>1456</v>
      </c>
      <c r="D21" s="304">
        <v>30408</v>
      </c>
      <c r="E21" s="298">
        <v>0</v>
      </c>
      <c r="F21" s="294" t="s">
        <v>653</v>
      </c>
      <c r="G21" s="303" t="s">
        <v>354</v>
      </c>
      <c r="H21" s="303" t="s">
        <v>1434</v>
      </c>
      <c r="I21" s="300">
        <f t="shared" si="0"/>
        <v>0</v>
      </c>
      <c r="J21" s="301">
        <f t="shared" si="1"/>
        <v>0</v>
      </c>
      <c r="K21" s="302" t="s">
        <v>1457</v>
      </c>
      <c r="L21" s="301">
        <f t="shared" si="2"/>
        <v>0</v>
      </c>
      <c r="M21" s="302">
        <f t="shared" si="3"/>
        <v>0</v>
      </c>
      <c r="N21" s="288">
        <f t="shared" si="4"/>
        <v>0</v>
      </c>
    </row>
    <row r="22" spans="1:14" ht="12.75">
      <c r="A22" s="294" t="s">
        <v>775</v>
      </c>
      <c r="B22" s="295">
        <f>VLOOKUP(A22,Adr!A:B,2,FALSE)</f>
        <v>0</v>
      </c>
      <c r="C22" s="305" t="s">
        <v>1458</v>
      </c>
      <c r="D22" s="297">
        <v>10429</v>
      </c>
      <c r="E22" s="298">
        <v>0</v>
      </c>
      <c r="F22" s="294" t="s">
        <v>659</v>
      </c>
      <c r="G22" s="303" t="s">
        <v>356</v>
      </c>
      <c r="H22" s="303" t="s">
        <v>1434</v>
      </c>
      <c r="I22" s="300">
        <f t="shared" si="0"/>
        <v>0</v>
      </c>
      <c r="J22" s="301">
        <f t="shared" si="1"/>
        <v>0</v>
      </c>
      <c r="K22" s="302"/>
      <c r="L22" s="301">
        <f t="shared" si="2"/>
        <v>0</v>
      </c>
      <c r="M22" s="302">
        <f t="shared" si="3"/>
        <v>0</v>
      </c>
      <c r="N22" s="288">
        <f t="shared" si="4"/>
        <v>0</v>
      </c>
    </row>
    <row r="23" spans="1:14" ht="12.75">
      <c r="A23" s="294" t="s">
        <v>775</v>
      </c>
      <c r="B23" s="295">
        <f>VLOOKUP(A23,Adr!A:B,2,FALSE)</f>
        <v>0</v>
      </c>
      <c r="C23" s="305" t="s">
        <v>1459</v>
      </c>
      <c r="D23" s="306">
        <v>8343</v>
      </c>
      <c r="E23" s="298">
        <v>0</v>
      </c>
      <c r="F23" s="294" t="s">
        <v>659</v>
      </c>
      <c r="G23" s="303" t="s">
        <v>356</v>
      </c>
      <c r="H23" s="303" t="s">
        <v>1434</v>
      </c>
      <c r="I23" s="300">
        <f t="shared" si="0"/>
        <v>0</v>
      </c>
      <c r="J23" s="301">
        <f t="shared" si="1"/>
        <v>0</v>
      </c>
      <c r="K23" s="302"/>
      <c r="L23" s="301">
        <f t="shared" si="2"/>
        <v>0</v>
      </c>
      <c r="M23" s="302">
        <f t="shared" si="3"/>
        <v>0</v>
      </c>
      <c r="N23" s="288">
        <f t="shared" si="4"/>
        <v>0</v>
      </c>
    </row>
    <row r="24" spans="1:14" ht="12.75">
      <c r="A24" s="294" t="s">
        <v>782</v>
      </c>
      <c r="B24" s="295">
        <f>VLOOKUP(A24,Adr!A:B,2,FALSE)</f>
        <v>0</v>
      </c>
      <c r="C24" s="296" t="s">
        <v>662</v>
      </c>
      <c r="D24" s="297">
        <v>12349</v>
      </c>
      <c r="E24" s="298">
        <v>0</v>
      </c>
      <c r="F24" s="299" t="s">
        <v>661</v>
      </c>
      <c r="G24" s="296" t="s">
        <v>356</v>
      </c>
      <c r="H24" s="296" t="s">
        <v>1434</v>
      </c>
      <c r="I24" s="300">
        <f t="shared" si="0"/>
        <v>0</v>
      </c>
      <c r="J24" s="301">
        <f t="shared" si="1"/>
        <v>0</v>
      </c>
      <c r="K24" s="302"/>
      <c r="L24" s="301">
        <f t="shared" si="2"/>
        <v>0</v>
      </c>
      <c r="M24" s="302">
        <f t="shared" si="3"/>
        <v>0</v>
      </c>
      <c r="N24" s="288">
        <f t="shared" si="4"/>
        <v>0</v>
      </c>
    </row>
    <row r="25" spans="1:14" ht="12.75">
      <c r="A25" s="256" t="s">
        <v>791</v>
      </c>
      <c r="B25" s="295">
        <f>VLOOKUP(A25,Adr!A:B,2,FALSE)</f>
        <v>0</v>
      </c>
      <c r="C25" s="303" t="s">
        <v>1460</v>
      </c>
      <c r="D25" s="304">
        <v>648379</v>
      </c>
      <c r="E25" s="298">
        <v>0</v>
      </c>
      <c r="F25" s="294" t="s">
        <v>653</v>
      </c>
      <c r="G25" s="307" t="s">
        <v>354</v>
      </c>
      <c r="H25" s="303" t="s">
        <v>1434</v>
      </c>
      <c r="I25" s="300">
        <f t="shared" si="0"/>
        <v>0</v>
      </c>
      <c r="J25" s="301">
        <f t="shared" si="1"/>
        <v>0</v>
      </c>
      <c r="K25" s="302" t="s">
        <v>1461</v>
      </c>
      <c r="L25" s="301">
        <f t="shared" si="2"/>
        <v>0</v>
      </c>
      <c r="M25" s="302">
        <f t="shared" si="3"/>
        <v>0</v>
      </c>
      <c r="N25" s="288">
        <f t="shared" si="4"/>
        <v>0</v>
      </c>
    </row>
    <row r="26" spans="1:14" ht="12.75">
      <c r="A26" s="308" t="s">
        <v>791</v>
      </c>
      <c r="B26" s="295">
        <f>VLOOKUP(A26,Adr!A:B,2,FALSE)</f>
        <v>0</v>
      </c>
      <c r="C26" s="303" t="s">
        <v>1462</v>
      </c>
      <c r="D26" s="306">
        <v>49792</v>
      </c>
      <c r="E26" s="298">
        <v>0</v>
      </c>
      <c r="F26" s="294" t="s">
        <v>653</v>
      </c>
      <c r="G26" s="303" t="s">
        <v>354</v>
      </c>
      <c r="H26" s="303" t="s">
        <v>1434</v>
      </c>
      <c r="I26" s="300">
        <f t="shared" si="0"/>
        <v>0</v>
      </c>
      <c r="J26" s="301">
        <f t="shared" si="1"/>
        <v>0</v>
      </c>
      <c r="K26" s="302" t="s">
        <v>1463</v>
      </c>
      <c r="L26" s="301">
        <f t="shared" si="2"/>
        <v>0</v>
      </c>
      <c r="M26" s="302">
        <f t="shared" si="3"/>
        <v>0</v>
      </c>
      <c r="N26" s="288">
        <f t="shared" si="4"/>
        <v>0</v>
      </c>
    </row>
    <row r="27" spans="1:14" ht="12.75">
      <c r="A27" s="256" t="s">
        <v>791</v>
      </c>
      <c r="B27" s="295">
        <f>VLOOKUP(A27,Adr!A:B,2,FALSE)</f>
        <v>0</v>
      </c>
      <c r="C27" s="303" t="s">
        <v>1464</v>
      </c>
      <c r="D27" s="304">
        <v>5214</v>
      </c>
      <c r="E27" s="298">
        <v>0</v>
      </c>
      <c r="F27" s="294" t="s">
        <v>659</v>
      </c>
      <c r="G27" s="307" t="s">
        <v>356</v>
      </c>
      <c r="H27" s="303" t="s">
        <v>1434</v>
      </c>
      <c r="I27" s="300">
        <f t="shared" si="0"/>
        <v>0</v>
      </c>
      <c r="J27" s="301">
        <f t="shared" si="1"/>
        <v>0</v>
      </c>
      <c r="K27" s="302"/>
      <c r="L27" s="301">
        <f t="shared" si="2"/>
        <v>0</v>
      </c>
      <c r="M27" s="302">
        <f t="shared" si="3"/>
        <v>0</v>
      </c>
      <c r="N27" s="288">
        <f t="shared" si="4"/>
        <v>0</v>
      </c>
    </row>
    <row r="28" spans="1:14" ht="12.75">
      <c r="A28" s="256" t="s">
        <v>791</v>
      </c>
      <c r="B28" s="295">
        <f>VLOOKUP(A28,Adr!A:B,2,FALSE)</f>
        <v>0</v>
      </c>
      <c r="C28" s="303" t="s">
        <v>1465</v>
      </c>
      <c r="D28" s="304">
        <v>5214</v>
      </c>
      <c r="E28" s="298">
        <v>0</v>
      </c>
      <c r="F28" s="294" t="s">
        <v>659</v>
      </c>
      <c r="G28" s="307" t="s">
        <v>356</v>
      </c>
      <c r="H28" s="303" t="s">
        <v>1434</v>
      </c>
      <c r="I28" s="300">
        <f t="shared" si="0"/>
        <v>0</v>
      </c>
      <c r="J28" s="301">
        <f t="shared" si="1"/>
        <v>0</v>
      </c>
      <c r="K28" s="302"/>
      <c r="L28" s="301">
        <f t="shared" si="2"/>
        <v>0</v>
      </c>
      <c r="M28" s="302">
        <f t="shared" si="3"/>
        <v>0</v>
      </c>
      <c r="N28" s="288">
        <f t="shared" si="4"/>
        <v>0</v>
      </c>
    </row>
    <row r="29" spans="1:14" ht="12.75">
      <c r="A29" s="261" t="s">
        <v>791</v>
      </c>
      <c r="B29" s="295">
        <f>VLOOKUP(A29,Adr!A:B,2,FALSE)</f>
        <v>0</v>
      </c>
      <c r="C29" s="303" t="s">
        <v>1466</v>
      </c>
      <c r="D29" s="304">
        <v>8343</v>
      </c>
      <c r="E29" s="298">
        <v>0</v>
      </c>
      <c r="F29" s="294" t="s">
        <v>659</v>
      </c>
      <c r="G29" s="307" t="s">
        <v>356</v>
      </c>
      <c r="H29" s="303" t="s">
        <v>1434</v>
      </c>
      <c r="I29" s="300">
        <f t="shared" si="0"/>
        <v>0</v>
      </c>
      <c r="J29" s="301">
        <f t="shared" si="1"/>
        <v>0</v>
      </c>
      <c r="K29" s="302"/>
      <c r="L29" s="301">
        <f t="shared" si="2"/>
        <v>0</v>
      </c>
      <c r="M29" s="302">
        <f t="shared" si="3"/>
        <v>0</v>
      </c>
      <c r="N29" s="288">
        <f t="shared" si="4"/>
        <v>0</v>
      </c>
    </row>
    <row r="30" spans="1:14" ht="12.75">
      <c r="A30" s="294" t="s">
        <v>791</v>
      </c>
      <c r="B30" s="295">
        <f>VLOOKUP(A30,Adr!A:B,2,FALSE)</f>
        <v>0</v>
      </c>
      <c r="C30" s="305" t="s">
        <v>1467</v>
      </c>
      <c r="D30" s="306">
        <v>10429</v>
      </c>
      <c r="E30" s="298">
        <v>0</v>
      </c>
      <c r="F30" s="299" t="s">
        <v>659</v>
      </c>
      <c r="G30" s="303" t="s">
        <v>356</v>
      </c>
      <c r="H30" s="303" t="s">
        <v>1434</v>
      </c>
      <c r="I30" s="300">
        <f t="shared" si="0"/>
        <v>0</v>
      </c>
      <c r="J30" s="301">
        <f t="shared" si="1"/>
        <v>0</v>
      </c>
      <c r="K30" s="302"/>
      <c r="L30" s="301">
        <f t="shared" si="2"/>
        <v>0</v>
      </c>
      <c r="M30" s="302">
        <f t="shared" si="3"/>
        <v>0</v>
      </c>
      <c r="N30" s="288">
        <f t="shared" si="4"/>
        <v>0</v>
      </c>
    </row>
    <row r="31" spans="1:14" ht="12.75">
      <c r="A31" s="256" t="s">
        <v>791</v>
      </c>
      <c r="B31" s="295">
        <f>VLOOKUP(A31,Adr!A:B,2,FALSE)</f>
        <v>0</v>
      </c>
      <c r="C31" s="303" t="s">
        <v>1468</v>
      </c>
      <c r="D31" s="304">
        <v>10429</v>
      </c>
      <c r="E31" s="298">
        <v>0</v>
      </c>
      <c r="F31" s="294" t="s">
        <v>659</v>
      </c>
      <c r="G31" s="307" t="s">
        <v>356</v>
      </c>
      <c r="H31" s="303" t="s">
        <v>1434</v>
      </c>
      <c r="I31" s="300">
        <f t="shared" si="0"/>
        <v>0</v>
      </c>
      <c r="J31" s="301">
        <f t="shared" si="1"/>
        <v>0</v>
      </c>
      <c r="K31" s="302"/>
      <c r="L31" s="301">
        <f t="shared" si="2"/>
        <v>0</v>
      </c>
      <c r="M31" s="302">
        <f t="shared" si="3"/>
        <v>0</v>
      </c>
      <c r="N31" s="288">
        <f t="shared" si="4"/>
        <v>0</v>
      </c>
    </row>
    <row r="32" spans="1:14" ht="12.75">
      <c r="A32" s="294" t="s">
        <v>791</v>
      </c>
      <c r="B32" s="295">
        <f>VLOOKUP(A32,Adr!A:B,2,FALSE)</f>
        <v>0</v>
      </c>
      <c r="C32" s="305" t="s">
        <v>1469</v>
      </c>
      <c r="D32" s="306">
        <v>10429</v>
      </c>
      <c r="E32" s="298">
        <v>0</v>
      </c>
      <c r="F32" s="294" t="s">
        <v>659</v>
      </c>
      <c r="G32" s="303" t="s">
        <v>356</v>
      </c>
      <c r="H32" s="303" t="s">
        <v>1434</v>
      </c>
      <c r="I32" s="300">
        <f t="shared" si="0"/>
        <v>0</v>
      </c>
      <c r="J32" s="301">
        <f t="shared" si="1"/>
        <v>0</v>
      </c>
      <c r="K32" s="302"/>
      <c r="L32" s="301">
        <f t="shared" si="2"/>
        <v>0</v>
      </c>
      <c r="M32" s="302">
        <f t="shared" si="3"/>
        <v>0</v>
      </c>
      <c r="N32" s="288">
        <f t="shared" si="4"/>
        <v>0</v>
      </c>
    </row>
    <row r="33" spans="1:14" ht="12.75">
      <c r="A33" s="294" t="s">
        <v>791</v>
      </c>
      <c r="B33" s="295">
        <f>VLOOKUP(A33,Adr!A:B,2,FALSE)</f>
        <v>0</v>
      </c>
      <c r="C33" s="305" t="s">
        <v>1470</v>
      </c>
      <c r="D33" s="306">
        <v>10429</v>
      </c>
      <c r="E33" s="298">
        <v>0</v>
      </c>
      <c r="F33" s="294" t="s">
        <v>659</v>
      </c>
      <c r="G33" s="303" t="s">
        <v>356</v>
      </c>
      <c r="H33" s="303" t="s">
        <v>1434</v>
      </c>
      <c r="I33" s="300">
        <f t="shared" si="0"/>
        <v>0</v>
      </c>
      <c r="J33" s="301">
        <f t="shared" si="1"/>
        <v>0</v>
      </c>
      <c r="K33" s="302"/>
      <c r="L33" s="301">
        <f t="shared" si="2"/>
        <v>0</v>
      </c>
      <c r="M33" s="302">
        <f t="shared" si="3"/>
        <v>0</v>
      </c>
      <c r="N33" s="288">
        <f t="shared" si="4"/>
        <v>0</v>
      </c>
    </row>
    <row r="34" spans="1:14" ht="12.75">
      <c r="A34" s="294" t="s">
        <v>791</v>
      </c>
      <c r="B34" s="295">
        <f>VLOOKUP(A34,Adr!A:B,2,FALSE)</f>
        <v>0</v>
      </c>
      <c r="C34" s="305" t="s">
        <v>1471</v>
      </c>
      <c r="D34" s="306">
        <v>10429</v>
      </c>
      <c r="E34" s="298">
        <v>0</v>
      </c>
      <c r="F34" s="294" t="s">
        <v>659</v>
      </c>
      <c r="G34" s="303" t="s">
        <v>356</v>
      </c>
      <c r="H34" s="303" t="s">
        <v>1434</v>
      </c>
      <c r="I34" s="300">
        <f t="shared" si="0"/>
        <v>0</v>
      </c>
      <c r="J34" s="301">
        <f t="shared" si="1"/>
        <v>0</v>
      </c>
      <c r="K34" s="302"/>
      <c r="L34" s="301">
        <f t="shared" si="2"/>
        <v>0</v>
      </c>
      <c r="M34" s="302">
        <f t="shared" si="3"/>
        <v>0</v>
      </c>
      <c r="N34" s="288">
        <f t="shared" si="4"/>
        <v>0</v>
      </c>
    </row>
    <row r="35" spans="1:14" ht="12.75">
      <c r="A35" s="294" t="s">
        <v>791</v>
      </c>
      <c r="B35" s="295">
        <f>VLOOKUP(A35,Adr!A:B,2,FALSE)</f>
        <v>0</v>
      </c>
      <c r="C35" s="305" t="s">
        <v>1472</v>
      </c>
      <c r="D35" s="306">
        <v>10429</v>
      </c>
      <c r="E35" s="298">
        <v>0</v>
      </c>
      <c r="F35" s="294" t="s">
        <v>659</v>
      </c>
      <c r="G35" s="303" t="s">
        <v>356</v>
      </c>
      <c r="H35" s="303" t="s">
        <v>1434</v>
      </c>
      <c r="I35" s="300">
        <f t="shared" si="0"/>
        <v>0</v>
      </c>
      <c r="J35" s="301">
        <f t="shared" si="1"/>
        <v>0</v>
      </c>
      <c r="K35" s="302"/>
      <c r="L35" s="301">
        <f t="shared" si="2"/>
        <v>0</v>
      </c>
      <c r="M35" s="302">
        <f t="shared" si="3"/>
        <v>0</v>
      </c>
      <c r="N35" s="288">
        <f t="shared" si="4"/>
        <v>0</v>
      </c>
    </row>
    <row r="36" spans="1:14" ht="12.75">
      <c r="A36" s="256" t="s">
        <v>791</v>
      </c>
      <c r="B36" s="295">
        <f>VLOOKUP(A36,Adr!A:B,2,FALSE)</f>
        <v>0</v>
      </c>
      <c r="C36" s="303" t="s">
        <v>1473</v>
      </c>
      <c r="D36" s="304">
        <v>10429</v>
      </c>
      <c r="E36" s="298">
        <v>0</v>
      </c>
      <c r="F36" s="294" t="s">
        <v>659</v>
      </c>
      <c r="G36" s="307" t="s">
        <v>356</v>
      </c>
      <c r="H36" s="303" t="s">
        <v>1434</v>
      </c>
      <c r="I36" s="300">
        <f t="shared" si="0"/>
        <v>0</v>
      </c>
      <c r="J36" s="301">
        <f t="shared" si="1"/>
        <v>0</v>
      </c>
      <c r="K36" s="302"/>
      <c r="L36" s="301">
        <f t="shared" si="2"/>
        <v>0</v>
      </c>
      <c r="M36" s="302">
        <f t="shared" si="3"/>
        <v>0</v>
      </c>
      <c r="N36" s="288">
        <f t="shared" si="4"/>
        <v>0</v>
      </c>
    </row>
    <row r="37" spans="1:14" ht="12.75">
      <c r="A37" s="256" t="s">
        <v>791</v>
      </c>
      <c r="B37" s="295">
        <f>VLOOKUP(A37,Adr!A:B,2,FALSE)</f>
        <v>0</v>
      </c>
      <c r="C37" s="303" t="s">
        <v>1474</v>
      </c>
      <c r="D37" s="304">
        <v>10429</v>
      </c>
      <c r="E37" s="298">
        <v>0</v>
      </c>
      <c r="F37" s="294" t="s">
        <v>659</v>
      </c>
      <c r="G37" s="307" t="s">
        <v>356</v>
      </c>
      <c r="H37" s="303" t="s">
        <v>1434</v>
      </c>
      <c r="I37" s="300">
        <f t="shared" si="0"/>
        <v>0</v>
      </c>
      <c r="J37" s="301">
        <f t="shared" si="1"/>
        <v>0</v>
      </c>
      <c r="K37" s="302"/>
      <c r="L37" s="301">
        <f t="shared" si="2"/>
        <v>0</v>
      </c>
      <c r="M37" s="302">
        <f t="shared" si="3"/>
        <v>0</v>
      </c>
      <c r="N37" s="288">
        <f t="shared" si="4"/>
        <v>0</v>
      </c>
    </row>
    <row r="38" spans="1:14" ht="12.75">
      <c r="A38" s="294" t="s">
        <v>791</v>
      </c>
      <c r="B38" s="295">
        <f>VLOOKUP(A38,Adr!A:B,2,FALSE)</f>
        <v>0</v>
      </c>
      <c r="C38" s="305" t="s">
        <v>1475</v>
      </c>
      <c r="D38" s="297">
        <v>5214</v>
      </c>
      <c r="E38" s="298">
        <v>0</v>
      </c>
      <c r="F38" s="294" t="s">
        <v>659</v>
      </c>
      <c r="G38" s="303" t="s">
        <v>356</v>
      </c>
      <c r="H38" s="303" t="s">
        <v>1434</v>
      </c>
      <c r="I38" s="300">
        <f t="shared" si="0"/>
        <v>0</v>
      </c>
      <c r="J38" s="301">
        <f t="shared" si="1"/>
        <v>0</v>
      </c>
      <c r="K38" s="302"/>
      <c r="L38" s="301">
        <f t="shared" si="2"/>
        <v>0</v>
      </c>
      <c r="M38" s="302">
        <f t="shared" si="3"/>
        <v>0</v>
      </c>
      <c r="N38" s="288">
        <f t="shared" si="4"/>
        <v>0</v>
      </c>
    </row>
    <row r="39" spans="1:14" ht="12.75">
      <c r="A39" s="256" t="s">
        <v>800</v>
      </c>
      <c r="B39" s="295">
        <f>VLOOKUP(A39,Adr!A:B,2,FALSE)</f>
        <v>0</v>
      </c>
      <c r="C39" s="303" t="s">
        <v>1476</v>
      </c>
      <c r="D39" s="304">
        <v>37048</v>
      </c>
      <c r="E39" s="298">
        <v>0</v>
      </c>
      <c r="F39" s="294" t="s">
        <v>653</v>
      </c>
      <c r="G39" s="307" t="s">
        <v>354</v>
      </c>
      <c r="H39" s="303" t="s">
        <v>1434</v>
      </c>
      <c r="I39" s="300">
        <f t="shared" si="0"/>
        <v>0</v>
      </c>
      <c r="J39" s="301">
        <f t="shared" si="1"/>
        <v>0</v>
      </c>
      <c r="K39" s="302" t="s">
        <v>1477</v>
      </c>
      <c r="L39" s="301">
        <f t="shared" si="2"/>
        <v>0</v>
      </c>
      <c r="M39" s="302">
        <f t="shared" si="3"/>
        <v>0</v>
      </c>
      <c r="N39" s="288">
        <f t="shared" si="4"/>
        <v>0</v>
      </c>
    </row>
    <row r="40" spans="1:14" ht="12.75">
      <c r="A40" s="299" t="s">
        <v>809</v>
      </c>
      <c r="B40" s="295">
        <f>VLOOKUP(A40,Adr!A:B,2,FALSE)</f>
        <v>0</v>
      </c>
      <c r="C40" s="296" t="s">
        <v>662</v>
      </c>
      <c r="D40" s="297">
        <v>10000</v>
      </c>
      <c r="E40" s="298">
        <v>0</v>
      </c>
      <c r="F40" s="299" t="s">
        <v>661</v>
      </c>
      <c r="G40" s="296" t="s">
        <v>356</v>
      </c>
      <c r="H40" s="296" t="s">
        <v>1434</v>
      </c>
      <c r="I40" s="300">
        <f t="shared" si="0"/>
        <v>0</v>
      </c>
      <c r="J40" s="301">
        <f t="shared" si="1"/>
        <v>0</v>
      </c>
      <c r="K40" s="302"/>
      <c r="L40" s="301">
        <f t="shared" si="2"/>
        <v>0</v>
      </c>
      <c r="M40" s="302">
        <f t="shared" si="3"/>
        <v>0</v>
      </c>
      <c r="N40" s="288">
        <f t="shared" si="4"/>
        <v>0</v>
      </c>
    </row>
    <row r="41" spans="1:14" ht="12.75">
      <c r="A41" s="294" t="s">
        <v>815</v>
      </c>
      <c r="B41" s="295">
        <f>VLOOKUP(A41,Adr!A:B,2,FALSE)</f>
        <v>0</v>
      </c>
      <c r="C41" s="305" t="s">
        <v>1478</v>
      </c>
      <c r="D41" s="306">
        <v>30408</v>
      </c>
      <c r="E41" s="298">
        <v>0</v>
      </c>
      <c r="F41" s="299" t="s">
        <v>653</v>
      </c>
      <c r="G41" s="303" t="s">
        <v>354</v>
      </c>
      <c r="H41" s="303" t="s">
        <v>1434</v>
      </c>
      <c r="I41" s="300">
        <f t="shared" si="0"/>
        <v>0</v>
      </c>
      <c r="J41" s="301">
        <f t="shared" si="1"/>
        <v>0</v>
      </c>
      <c r="K41" s="302" t="s">
        <v>1479</v>
      </c>
      <c r="L41" s="301">
        <f t="shared" si="2"/>
        <v>0</v>
      </c>
      <c r="M41" s="302">
        <f t="shared" si="3"/>
        <v>0</v>
      </c>
      <c r="N41" s="288">
        <f t="shared" si="4"/>
        <v>0</v>
      </c>
    </row>
    <row r="42" spans="1:14" ht="12.75">
      <c r="A42" s="299" t="s">
        <v>823</v>
      </c>
      <c r="B42" s="295">
        <f>VLOOKUP(A42,Adr!A:B,2,FALSE)</f>
        <v>0</v>
      </c>
      <c r="C42" s="296" t="s">
        <v>1480</v>
      </c>
      <c r="D42" s="297">
        <v>272014</v>
      </c>
      <c r="E42" s="298">
        <v>0</v>
      </c>
      <c r="F42" s="294" t="s">
        <v>653</v>
      </c>
      <c r="G42" s="296" t="s">
        <v>354</v>
      </c>
      <c r="H42" s="296" t="s">
        <v>1434</v>
      </c>
      <c r="I42" s="300">
        <f t="shared" si="0"/>
        <v>0</v>
      </c>
      <c r="J42" s="301">
        <f t="shared" si="1"/>
        <v>0</v>
      </c>
      <c r="K42" s="302" t="s">
        <v>1481</v>
      </c>
      <c r="L42" s="301">
        <f t="shared" si="2"/>
        <v>0</v>
      </c>
      <c r="M42" s="302">
        <f t="shared" si="3"/>
        <v>0</v>
      </c>
      <c r="N42" s="288">
        <f t="shared" si="4"/>
        <v>0</v>
      </c>
    </row>
    <row r="43" spans="1:14" ht="12.75">
      <c r="A43" s="299" t="s">
        <v>832</v>
      </c>
      <c r="B43" s="295">
        <f>VLOOKUP(A43,Adr!A:B,2,FALSE)</f>
        <v>0</v>
      </c>
      <c r="C43" s="296" t="s">
        <v>662</v>
      </c>
      <c r="D43" s="297">
        <v>60100</v>
      </c>
      <c r="E43" s="298">
        <v>0</v>
      </c>
      <c r="F43" s="299" t="s">
        <v>661</v>
      </c>
      <c r="G43" s="296" t="s">
        <v>356</v>
      </c>
      <c r="H43" s="296" t="s">
        <v>1434</v>
      </c>
      <c r="I43" s="300">
        <f t="shared" si="0"/>
        <v>0</v>
      </c>
      <c r="J43" s="301">
        <f t="shared" si="1"/>
        <v>0</v>
      </c>
      <c r="K43" s="302"/>
      <c r="L43" s="301">
        <f t="shared" si="2"/>
        <v>0</v>
      </c>
      <c r="M43" s="302">
        <f t="shared" si="3"/>
        <v>0</v>
      </c>
      <c r="N43" s="288">
        <f t="shared" si="4"/>
        <v>0</v>
      </c>
    </row>
    <row r="44" spans="1:14" ht="12.75">
      <c r="A44" s="256" t="s">
        <v>840</v>
      </c>
      <c r="B44" s="295">
        <f>VLOOKUP(A44,Adr!A:B,2,FALSE)</f>
        <v>0</v>
      </c>
      <c r="C44" s="303" t="s">
        <v>1482</v>
      </c>
      <c r="D44" s="304">
        <v>21088</v>
      </c>
      <c r="E44" s="298">
        <v>0</v>
      </c>
      <c r="F44" s="299" t="s">
        <v>653</v>
      </c>
      <c r="G44" s="307" t="s">
        <v>354</v>
      </c>
      <c r="H44" s="303" t="s">
        <v>1434</v>
      </c>
      <c r="I44" s="300">
        <f t="shared" si="0"/>
        <v>0</v>
      </c>
      <c r="J44" s="301">
        <f t="shared" si="1"/>
        <v>0</v>
      </c>
      <c r="K44" s="302" t="s">
        <v>1483</v>
      </c>
      <c r="L44" s="301">
        <f t="shared" si="2"/>
        <v>0</v>
      </c>
      <c r="M44" s="302">
        <f t="shared" si="3"/>
        <v>0</v>
      </c>
      <c r="N44" s="288">
        <f t="shared" si="4"/>
        <v>0</v>
      </c>
    </row>
    <row r="45" spans="1:14" ht="12.75">
      <c r="A45" s="299" t="s">
        <v>840</v>
      </c>
      <c r="B45" s="295">
        <f>VLOOKUP(A45,Adr!A:B,2,FALSE)</f>
        <v>0</v>
      </c>
      <c r="C45" s="296" t="s">
        <v>1484</v>
      </c>
      <c r="D45" s="297">
        <v>9320</v>
      </c>
      <c r="E45" s="298">
        <v>0</v>
      </c>
      <c r="F45" s="299" t="s">
        <v>653</v>
      </c>
      <c r="G45" s="296" t="s">
        <v>354</v>
      </c>
      <c r="H45" s="296" t="s">
        <v>1455</v>
      </c>
      <c r="I45" s="300">
        <f t="shared" si="0"/>
        <v>0</v>
      </c>
      <c r="J45" s="301">
        <f t="shared" si="1"/>
        <v>0</v>
      </c>
      <c r="K45" s="302" t="s">
        <v>1483</v>
      </c>
      <c r="L45" s="301">
        <f t="shared" si="2"/>
        <v>0</v>
      </c>
      <c r="M45" s="302">
        <f t="shared" si="3"/>
        <v>0</v>
      </c>
      <c r="N45" s="288">
        <f t="shared" si="4"/>
        <v>0</v>
      </c>
    </row>
    <row r="46" spans="1:14" ht="12.75">
      <c r="A46" s="299" t="s">
        <v>840</v>
      </c>
      <c r="B46" s="295">
        <f>VLOOKUP(A46,Adr!A:B,2,FALSE)</f>
        <v>0</v>
      </c>
      <c r="C46" s="296" t="s">
        <v>1485</v>
      </c>
      <c r="D46" s="297">
        <v>10429</v>
      </c>
      <c r="E46" s="298">
        <v>0</v>
      </c>
      <c r="F46" s="299" t="s">
        <v>659</v>
      </c>
      <c r="G46" s="296" t="s">
        <v>356</v>
      </c>
      <c r="H46" s="296" t="s">
        <v>1434</v>
      </c>
      <c r="I46" s="300">
        <f t="shared" si="0"/>
        <v>0</v>
      </c>
      <c r="J46" s="301">
        <f t="shared" si="1"/>
        <v>0</v>
      </c>
      <c r="K46" s="302"/>
      <c r="L46" s="301">
        <f t="shared" si="2"/>
        <v>0</v>
      </c>
      <c r="M46" s="302">
        <f t="shared" si="3"/>
        <v>0</v>
      </c>
      <c r="N46" s="288">
        <f t="shared" si="4"/>
        <v>0</v>
      </c>
    </row>
    <row r="47" spans="1:14" ht="12.75">
      <c r="A47" s="299" t="s">
        <v>840</v>
      </c>
      <c r="B47" s="295">
        <f>VLOOKUP(A47,Adr!A:B,2,FALSE)</f>
        <v>0</v>
      </c>
      <c r="C47" s="296" t="s">
        <v>1486</v>
      </c>
      <c r="D47" s="297">
        <v>8343</v>
      </c>
      <c r="E47" s="298">
        <v>0</v>
      </c>
      <c r="F47" s="299" t="s">
        <v>659</v>
      </c>
      <c r="G47" s="296" t="s">
        <v>356</v>
      </c>
      <c r="H47" s="296" t="s">
        <v>1434</v>
      </c>
      <c r="I47" s="300">
        <f t="shared" si="0"/>
        <v>0</v>
      </c>
      <c r="J47" s="301">
        <f t="shared" si="1"/>
        <v>0</v>
      </c>
      <c r="K47" s="302"/>
      <c r="L47" s="301">
        <f t="shared" si="2"/>
        <v>0</v>
      </c>
      <c r="M47" s="302">
        <f t="shared" si="3"/>
        <v>0</v>
      </c>
      <c r="N47" s="288">
        <f t="shared" si="4"/>
        <v>0</v>
      </c>
    </row>
    <row r="48" spans="1:14" ht="12.75">
      <c r="A48" s="299" t="s">
        <v>849</v>
      </c>
      <c r="B48" s="295">
        <f>VLOOKUP(A48,Adr!A:B,2,FALSE)</f>
        <v>0</v>
      </c>
      <c r="C48" s="296" t="s">
        <v>1487</v>
      </c>
      <c r="D48" s="297">
        <v>95599</v>
      </c>
      <c r="E48" s="298">
        <v>0</v>
      </c>
      <c r="F48" s="299" t="s">
        <v>653</v>
      </c>
      <c r="G48" s="296" t="s">
        <v>354</v>
      </c>
      <c r="H48" s="296" t="s">
        <v>1434</v>
      </c>
      <c r="I48" s="300">
        <f t="shared" si="0"/>
        <v>0</v>
      </c>
      <c r="J48" s="301">
        <f t="shared" si="1"/>
        <v>0</v>
      </c>
      <c r="K48" s="302" t="s">
        <v>1488</v>
      </c>
      <c r="L48" s="301">
        <f t="shared" si="2"/>
        <v>0</v>
      </c>
      <c r="M48" s="302">
        <f t="shared" si="3"/>
        <v>0</v>
      </c>
      <c r="N48" s="288">
        <f t="shared" si="4"/>
        <v>0</v>
      </c>
    </row>
    <row r="49" spans="1:14" ht="12.75">
      <c r="A49" s="294" t="s">
        <v>849</v>
      </c>
      <c r="B49" s="295">
        <f>VLOOKUP(A49,Adr!A:B,2,FALSE)</f>
        <v>0</v>
      </c>
      <c r="C49" s="305" t="s">
        <v>1489</v>
      </c>
      <c r="D49" s="306">
        <v>20857</v>
      </c>
      <c r="E49" s="298">
        <v>0</v>
      </c>
      <c r="F49" s="294" t="s">
        <v>659</v>
      </c>
      <c r="G49" s="303" t="s">
        <v>356</v>
      </c>
      <c r="H49" s="303" t="s">
        <v>1434</v>
      </c>
      <c r="I49" s="300">
        <f t="shared" si="0"/>
        <v>0</v>
      </c>
      <c r="J49" s="301">
        <f t="shared" si="1"/>
        <v>0</v>
      </c>
      <c r="K49" s="302"/>
      <c r="L49" s="301">
        <f t="shared" si="2"/>
        <v>0</v>
      </c>
      <c r="M49" s="302">
        <f t="shared" si="3"/>
        <v>0</v>
      </c>
      <c r="N49" s="288">
        <f t="shared" si="4"/>
        <v>0</v>
      </c>
    </row>
    <row r="50" spans="1:14" ht="12.75">
      <c r="A50" s="299" t="s">
        <v>858</v>
      </c>
      <c r="B50" s="295">
        <f>VLOOKUP(A50,Adr!A:B,2,FALSE)</f>
        <v>0</v>
      </c>
      <c r="C50" s="296" t="s">
        <v>1490</v>
      </c>
      <c r="D50" s="297">
        <v>50855</v>
      </c>
      <c r="E50" s="298">
        <v>0</v>
      </c>
      <c r="F50" s="299" t="s">
        <v>657</v>
      </c>
      <c r="G50" s="296" t="s">
        <v>356</v>
      </c>
      <c r="H50" s="296" t="s">
        <v>1434</v>
      </c>
      <c r="I50" s="300">
        <f t="shared" si="0"/>
        <v>0</v>
      </c>
      <c r="J50" s="301">
        <f t="shared" si="1"/>
        <v>0</v>
      </c>
      <c r="K50" s="302"/>
      <c r="L50" s="301">
        <f t="shared" si="2"/>
        <v>0</v>
      </c>
      <c r="M50" s="302">
        <f t="shared" si="3"/>
        <v>0</v>
      </c>
      <c r="N50" s="288">
        <f t="shared" si="4"/>
        <v>0</v>
      </c>
    </row>
    <row r="51" spans="1:14" ht="12.75">
      <c r="A51" s="299" t="s">
        <v>866</v>
      </c>
      <c r="B51" s="295">
        <f>VLOOKUP(A51,Adr!A:B,2,FALSE)</f>
        <v>0</v>
      </c>
      <c r="C51" s="296" t="s">
        <v>1491</v>
      </c>
      <c r="D51" s="297">
        <v>172762</v>
      </c>
      <c r="E51" s="298">
        <v>0</v>
      </c>
      <c r="F51" s="299" t="s">
        <v>653</v>
      </c>
      <c r="G51" s="296" t="s">
        <v>354</v>
      </c>
      <c r="H51" s="296" t="s">
        <v>1434</v>
      </c>
      <c r="I51" s="300">
        <f t="shared" si="0"/>
        <v>0</v>
      </c>
      <c r="J51" s="301">
        <f t="shared" si="1"/>
        <v>0</v>
      </c>
      <c r="K51" s="302" t="s">
        <v>1492</v>
      </c>
      <c r="L51" s="301">
        <f t="shared" si="2"/>
        <v>0</v>
      </c>
      <c r="M51" s="302">
        <f t="shared" si="3"/>
        <v>0</v>
      </c>
      <c r="N51" s="288">
        <f t="shared" si="4"/>
        <v>0</v>
      </c>
    </row>
    <row r="52" spans="1:14" ht="12.75">
      <c r="A52" s="299" t="s">
        <v>872</v>
      </c>
      <c r="B52" s="295">
        <f>VLOOKUP(A52,Adr!A:B,2,FALSE)</f>
        <v>0</v>
      </c>
      <c r="C52" s="296" t="s">
        <v>1493</v>
      </c>
      <c r="D52" s="297">
        <v>1440325</v>
      </c>
      <c r="E52" s="298">
        <v>0</v>
      </c>
      <c r="F52" s="299" t="s">
        <v>653</v>
      </c>
      <c r="G52" s="296" t="s">
        <v>354</v>
      </c>
      <c r="H52" s="296" t="s">
        <v>1434</v>
      </c>
      <c r="I52" s="300">
        <f t="shared" si="0"/>
        <v>0</v>
      </c>
      <c r="J52" s="301">
        <f t="shared" si="1"/>
        <v>0</v>
      </c>
      <c r="K52" s="302" t="s">
        <v>1494</v>
      </c>
      <c r="L52" s="301">
        <f t="shared" si="2"/>
        <v>0</v>
      </c>
      <c r="M52" s="302">
        <f t="shared" si="3"/>
        <v>0</v>
      </c>
      <c r="N52" s="288">
        <f t="shared" si="4"/>
        <v>0</v>
      </c>
    </row>
    <row r="53" spans="1:14" ht="12.75">
      <c r="A53" s="299" t="s">
        <v>880</v>
      </c>
      <c r="B53" s="295">
        <f>VLOOKUP(A53,Adr!A:B,2,FALSE)</f>
        <v>0</v>
      </c>
      <c r="C53" s="296" t="s">
        <v>1495</v>
      </c>
      <c r="D53" s="297">
        <v>150430</v>
      </c>
      <c r="E53" s="298">
        <v>0</v>
      </c>
      <c r="F53" s="299" t="s">
        <v>653</v>
      </c>
      <c r="G53" s="296" t="s">
        <v>354</v>
      </c>
      <c r="H53" s="296" t="s">
        <v>1434</v>
      </c>
      <c r="I53" s="300">
        <f t="shared" si="0"/>
        <v>0</v>
      </c>
      <c r="J53" s="301">
        <f t="shared" si="1"/>
        <v>0</v>
      </c>
      <c r="K53" s="302" t="s">
        <v>1496</v>
      </c>
      <c r="L53" s="301">
        <f t="shared" si="2"/>
        <v>0</v>
      </c>
      <c r="M53" s="302">
        <f t="shared" si="3"/>
        <v>0</v>
      </c>
      <c r="N53" s="288">
        <f t="shared" si="4"/>
        <v>0</v>
      </c>
    </row>
    <row r="54" spans="1:14" ht="12.75">
      <c r="A54" s="294" t="s">
        <v>880</v>
      </c>
      <c r="B54" s="295">
        <f>VLOOKUP(A54,Adr!A:B,2,FALSE)</f>
        <v>0</v>
      </c>
      <c r="C54" s="305" t="s">
        <v>1497</v>
      </c>
      <c r="D54" s="306">
        <v>31285</v>
      </c>
      <c r="E54" s="298">
        <v>0</v>
      </c>
      <c r="F54" s="299" t="s">
        <v>659</v>
      </c>
      <c r="G54" s="303" t="s">
        <v>356</v>
      </c>
      <c r="H54" s="303" t="s">
        <v>1434</v>
      </c>
      <c r="I54" s="300">
        <f t="shared" si="0"/>
        <v>0</v>
      </c>
      <c r="J54" s="301">
        <f t="shared" si="1"/>
        <v>0</v>
      </c>
      <c r="K54" s="302"/>
      <c r="L54" s="301">
        <f t="shared" si="2"/>
        <v>0</v>
      </c>
      <c r="M54" s="302">
        <f t="shared" si="3"/>
        <v>0</v>
      </c>
      <c r="N54" s="288">
        <f t="shared" si="4"/>
        <v>0</v>
      </c>
    </row>
    <row r="55" spans="1:14" ht="12.75">
      <c r="A55" s="299" t="s">
        <v>880</v>
      </c>
      <c r="B55" s="295">
        <f>VLOOKUP(A55,Adr!A:B,2,FALSE)</f>
        <v>0</v>
      </c>
      <c r="C55" s="296" t="s">
        <v>1498</v>
      </c>
      <c r="D55" s="297">
        <v>15643</v>
      </c>
      <c r="E55" s="298">
        <v>0</v>
      </c>
      <c r="F55" s="299" t="s">
        <v>659</v>
      </c>
      <c r="G55" s="296" t="s">
        <v>356</v>
      </c>
      <c r="H55" s="296" t="s">
        <v>1434</v>
      </c>
      <c r="I55" s="300">
        <f t="shared" si="0"/>
        <v>0</v>
      </c>
      <c r="J55" s="301">
        <f t="shared" si="1"/>
        <v>0</v>
      </c>
      <c r="K55" s="302"/>
      <c r="L55" s="301">
        <f t="shared" si="2"/>
        <v>0</v>
      </c>
      <c r="M55" s="302">
        <f t="shared" si="3"/>
        <v>0</v>
      </c>
      <c r="N55" s="288">
        <f t="shared" si="4"/>
        <v>0</v>
      </c>
    </row>
    <row r="56" spans="1:14" ht="12.75">
      <c r="A56" s="294" t="s">
        <v>880</v>
      </c>
      <c r="B56" s="295">
        <f>VLOOKUP(A56,Adr!A:B,2,FALSE)</f>
        <v>0</v>
      </c>
      <c r="C56" s="296" t="s">
        <v>1499</v>
      </c>
      <c r="D56" s="306">
        <v>20857</v>
      </c>
      <c r="E56" s="298">
        <v>0</v>
      </c>
      <c r="F56" s="299" t="s">
        <v>659</v>
      </c>
      <c r="G56" s="296" t="s">
        <v>356</v>
      </c>
      <c r="H56" s="296" t="s">
        <v>1434</v>
      </c>
      <c r="I56" s="300">
        <f t="shared" si="0"/>
        <v>0</v>
      </c>
      <c r="J56" s="301">
        <f t="shared" si="1"/>
        <v>0</v>
      </c>
      <c r="K56" s="302"/>
      <c r="L56" s="301">
        <f t="shared" si="2"/>
        <v>0</v>
      </c>
      <c r="M56" s="302">
        <f t="shared" si="3"/>
        <v>0</v>
      </c>
      <c r="N56" s="288">
        <f t="shared" si="4"/>
        <v>0</v>
      </c>
    </row>
    <row r="57" spans="1:14" ht="12.75">
      <c r="A57" s="299" t="s">
        <v>880</v>
      </c>
      <c r="B57" s="295">
        <f>VLOOKUP(A57,Adr!A:B,2,FALSE)</f>
        <v>0</v>
      </c>
      <c r="C57" s="296" t="s">
        <v>1500</v>
      </c>
      <c r="D57" s="297">
        <v>10429</v>
      </c>
      <c r="E57" s="298">
        <v>0</v>
      </c>
      <c r="F57" s="294" t="s">
        <v>659</v>
      </c>
      <c r="G57" s="296" t="s">
        <v>356</v>
      </c>
      <c r="H57" s="296" t="s">
        <v>1434</v>
      </c>
      <c r="I57" s="300">
        <f t="shared" si="0"/>
        <v>0</v>
      </c>
      <c r="J57" s="301">
        <f t="shared" si="1"/>
        <v>0</v>
      </c>
      <c r="K57" s="302"/>
      <c r="L57" s="301">
        <f t="shared" si="2"/>
        <v>0</v>
      </c>
      <c r="M57" s="302">
        <f t="shared" si="3"/>
        <v>0</v>
      </c>
      <c r="N57" s="288">
        <f t="shared" si="4"/>
        <v>0</v>
      </c>
    </row>
    <row r="58" spans="1:14" ht="12.75">
      <c r="A58" s="294" t="s">
        <v>880</v>
      </c>
      <c r="B58" s="295">
        <f>VLOOKUP(A58,Adr!A:B,2,FALSE)</f>
        <v>0</v>
      </c>
      <c r="C58" s="296" t="s">
        <v>1501</v>
      </c>
      <c r="D58" s="306">
        <v>20857</v>
      </c>
      <c r="E58" s="298">
        <v>0</v>
      </c>
      <c r="F58" s="299" t="s">
        <v>659</v>
      </c>
      <c r="G58" s="296" t="s">
        <v>356</v>
      </c>
      <c r="H58" s="296" t="s">
        <v>1434</v>
      </c>
      <c r="I58" s="300">
        <f t="shared" si="0"/>
        <v>0</v>
      </c>
      <c r="J58" s="301">
        <f t="shared" si="1"/>
        <v>0</v>
      </c>
      <c r="K58" s="302"/>
      <c r="L58" s="301">
        <f t="shared" si="2"/>
        <v>0</v>
      </c>
      <c r="M58" s="302">
        <f t="shared" si="3"/>
        <v>0</v>
      </c>
      <c r="N58" s="288">
        <f t="shared" si="4"/>
        <v>0</v>
      </c>
    </row>
    <row r="59" spans="1:14" ht="12.75">
      <c r="A59" s="299" t="s">
        <v>880</v>
      </c>
      <c r="B59" s="295">
        <f>VLOOKUP(A59,Adr!A:B,2,FALSE)</f>
        <v>0</v>
      </c>
      <c r="C59" s="296" t="s">
        <v>1502</v>
      </c>
      <c r="D59" s="297">
        <v>5214</v>
      </c>
      <c r="E59" s="298">
        <v>0</v>
      </c>
      <c r="F59" s="299" t="s">
        <v>659</v>
      </c>
      <c r="G59" s="296" t="s">
        <v>356</v>
      </c>
      <c r="H59" s="296" t="s">
        <v>1434</v>
      </c>
      <c r="I59" s="300">
        <f t="shared" si="0"/>
        <v>0</v>
      </c>
      <c r="J59" s="301">
        <f t="shared" si="1"/>
        <v>0</v>
      </c>
      <c r="K59" s="302"/>
      <c r="L59" s="301">
        <f t="shared" si="2"/>
        <v>0</v>
      </c>
      <c r="M59" s="302">
        <f t="shared" si="3"/>
        <v>0</v>
      </c>
      <c r="N59" s="288">
        <f t="shared" si="4"/>
        <v>0</v>
      </c>
    </row>
    <row r="60" spans="1:14" ht="12.75">
      <c r="A60" s="299" t="s">
        <v>880</v>
      </c>
      <c r="B60" s="295">
        <f>VLOOKUP(A60,Adr!A:B,2,FALSE)</f>
        <v>0</v>
      </c>
      <c r="C60" s="296" t="s">
        <v>1503</v>
      </c>
      <c r="D60" s="306">
        <v>15643</v>
      </c>
      <c r="E60" s="298">
        <v>0</v>
      </c>
      <c r="F60" s="299" t="s">
        <v>659</v>
      </c>
      <c r="G60" s="296" t="s">
        <v>356</v>
      </c>
      <c r="H60" s="296" t="s">
        <v>1434</v>
      </c>
      <c r="I60" s="300">
        <f t="shared" si="0"/>
        <v>0</v>
      </c>
      <c r="J60" s="301">
        <f t="shared" si="1"/>
        <v>0</v>
      </c>
      <c r="K60" s="302"/>
      <c r="L60" s="301">
        <f t="shared" si="2"/>
        <v>0</v>
      </c>
      <c r="M60" s="302">
        <f t="shared" si="3"/>
        <v>0</v>
      </c>
      <c r="N60" s="288">
        <f t="shared" si="4"/>
        <v>0</v>
      </c>
    </row>
    <row r="61" spans="1:14" ht="12.75">
      <c r="A61" s="299" t="s">
        <v>888</v>
      </c>
      <c r="B61" s="295">
        <f>VLOOKUP(A61,Adr!A:B,2,FALSE)</f>
        <v>0</v>
      </c>
      <c r="C61" s="296" t="s">
        <v>662</v>
      </c>
      <c r="D61" s="306">
        <v>10000</v>
      </c>
      <c r="E61" s="298">
        <v>0</v>
      </c>
      <c r="F61" s="299" t="s">
        <v>661</v>
      </c>
      <c r="G61" s="296" t="s">
        <v>356</v>
      </c>
      <c r="H61" s="296" t="s">
        <v>1434</v>
      </c>
      <c r="I61" s="300">
        <f t="shared" si="0"/>
        <v>0</v>
      </c>
      <c r="J61" s="301">
        <f t="shared" si="1"/>
        <v>0</v>
      </c>
      <c r="K61" s="302"/>
      <c r="L61" s="301">
        <f t="shared" si="2"/>
        <v>0</v>
      </c>
      <c r="M61" s="302">
        <f t="shared" si="3"/>
        <v>0</v>
      </c>
      <c r="N61" s="288">
        <f t="shared" si="4"/>
        <v>0</v>
      </c>
    </row>
    <row r="62" spans="1:14" ht="12.75">
      <c r="A62" s="299" t="s">
        <v>896</v>
      </c>
      <c r="B62" s="295">
        <f>VLOOKUP(A62,Adr!A:B,2,FALSE)</f>
        <v>0</v>
      </c>
      <c r="C62" s="296" t="s">
        <v>662</v>
      </c>
      <c r="D62" s="306">
        <v>145531</v>
      </c>
      <c r="E62" s="298">
        <v>0</v>
      </c>
      <c r="F62" s="299" t="s">
        <v>661</v>
      </c>
      <c r="G62" s="296" t="s">
        <v>356</v>
      </c>
      <c r="H62" s="296" t="s">
        <v>1434</v>
      </c>
      <c r="I62" s="300">
        <f t="shared" si="0"/>
        <v>0</v>
      </c>
      <c r="J62" s="301">
        <f t="shared" si="1"/>
        <v>0</v>
      </c>
      <c r="K62" s="302"/>
      <c r="L62" s="301">
        <f t="shared" si="2"/>
        <v>0</v>
      </c>
      <c r="M62" s="302">
        <f t="shared" si="3"/>
        <v>0</v>
      </c>
      <c r="N62" s="288">
        <f t="shared" si="4"/>
        <v>0</v>
      </c>
    </row>
    <row r="63" spans="1:14" ht="12.75">
      <c r="A63" s="294" t="s">
        <v>904</v>
      </c>
      <c r="B63" s="295">
        <f>VLOOKUP(A63,Adr!A:B,2,FALSE)</f>
        <v>0</v>
      </c>
      <c r="C63" s="309" t="s">
        <v>1504</v>
      </c>
      <c r="D63" s="304">
        <v>30408</v>
      </c>
      <c r="E63" s="298">
        <v>0</v>
      </c>
      <c r="F63" s="299" t="s">
        <v>653</v>
      </c>
      <c r="G63" s="296" t="s">
        <v>354</v>
      </c>
      <c r="H63" s="296" t="s">
        <v>1434</v>
      </c>
      <c r="I63" s="300">
        <f t="shared" si="0"/>
        <v>0</v>
      </c>
      <c r="J63" s="301">
        <f t="shared" si="1"/>
        <v>0</v>
      </c>
      <c r="K63" s="302" t="s">
        <v>1505</v>
      </c>
      <c r="L63" s="301">
        <f t="shared" si="2"/>
        <v>0</v>
      </c>
      <c r="M63" s="302">
        <f t="shared" si="3"/>
        <v>0</v>
      </c>
      <c r="N63" s="288">
        <f t="shared" si="4"/>
        <v>0</v>
      </c>
    </row>
    <row r="64" spans="1:14" ht="12.75">
      <c r="A64" s="299" t="s">
        <v>911</v>
      </c>
      <c r="B64" s="295">
        <f>VLOOKUP(A64,Adr!A:B,2,FALSE)</f>
        <v>0</v>
      </c>
      <c r="C64" s="296" t="s">
        <v>662</v>
      </c>
      <c r="D64" s="297">
        <v>29879</v>
      </c>
      <c r="E64" s="298">
        <v>0</v>
      </c>
      <c r="F64" s="299" t="s">
        <v>661</v>
      </c>
      <c r="G64" s="296" t="s">
        <v>356</v>
      </c>
      <c r="H64" s="296" t="s">
        <v>1434</v>
      </c>
      <c r="I64" s="300">
        <f t="shared" si="0"/>
        <v>0</v>
      </c>
      <c r="J64" s="301">
        <f t="shared" si="1"/>
        <v>0</v>
      </c>
      <c r="K64" s="302"/>
      <c r="L64" s="301">
        <f t="shared" si="2"/>
        <v>0</v>
      </c>
      <c r="M64" s="302">
        <f t="shared" si="3"/>
        <v>0</v>
      </c>
      <c r="N64" s="288">
        <f t="shared" si="4"/>
        <v>0</v>
      </c>
    </row>
    <row r="65" spans="1:14" ht="12.75">
      <c r="A65" s="294" t="s">
        <v>920</v>
      </c>
      <c r="B65" s="295">
        <f>VLOOKUP(A65,Adr!A:B,2,FALSE)</f>
        <v>0</v>
      </c>
      <c r="C65" s="309" t="s">
        <v>1506</v>
      </c>
      <c r="D65" s="304">
        <v>323340</v>
      </c>
      <c r="E65" s="298">
        <v>0</v>
      </c>
      <c r="F65" s="294" t="s">
        <v>653</v>
      </c>
      <c r="G65" s="303" t="s">
        <v>354</v>
      </c>
      <c r="H65" s="303" t="s">
        <v>1434</v>
      </c>
      <c r="I65" s="300">
        <f t="shared" si="0"/>
        <v>0</v>
      </c>
      <c r="J65" s="301">
        <f t="shared" si="1"/>
        <v>0</v>
      </c>
      <c r="K65" s="302" t="s">
        <v>1507</v>
      </c>
      <c r="L65" s="301">
        <f t="shared" si="2"/>
        <v>0</v>
      </c>
      <c r="M65" s="302">
        <f t="shared" si="3"/>
        <v>0</v>
      </c>
      <c r="N65" s="288">
        <f t="shared" si="4"/>
        <v>0</v>
      </c>
    </row>
    <row r="66" spans="1:14" ht="12.75">
      <c r="A66" s="294" t="s">
        <v>920</v>
      </c>
      <c r="B66" s="295">
        <f>VLOOKUP(A66,Adr!A:B,2,FALSE)</f>
        <v>0</v>
      </c>
      <c r="C66" s="309" t="s">
        <v>1508</v>
      </c>
      <c r="D66" s="304">
        <v>15000</v>
      </c>
      <c r="E66" s="298">
        <v>0</v>
      </c>
      <c r="F66" s="294" t="s">
        <v>653</v>
      </c>
      <c r="G66" s="303" t="s">
        <v>354</v>
      </c>
      <c r="H66" s="303" t="s">
        <v>1455</v>
      </c>
      <c r="I66" s="300">
        <f t="shared" si="0"/>
        <v>0</v>
      </c>
      <c r="J66" s="301">
        <f t="shared" si="1"/>
        <v>0</v>
      </c>
      <c r="K66" s="302" t="s">
        <v>1507</v>
      </c>
      <c r="L66" s="301">
        <f t="shared" si="2"/>
        <v>0</v>
      </c>
      <c r="M66" s="302">
        <f t="shared" si="3"/>
        <v>0</v>
      </c>
      <c r="N66" s="288">
        <f t="shared" si="4"/>
        <v>0</v>
      </c>
    </row>
    <row r="67" spans="1:14" ht="12.75">
      <c r="A67" s="294" t="s">
        <v>929</v>
      </c>
      <c r="B67" s="295">
        <f>VLOOKUP(A67,Adr!A:B,2,FALSE)</f>
        <v>0</v>
      </c>
      <c r="C67" s="296" t="s">
        <v>1509</v>
      </c>
      <c r="D67" s="297">
        <v>1291292</v>
      </c>
      <c r="E67" s="298">
        <v>0</v>
      </c>
      <c r="F67" s="299" t="s">
        <v>653</v>
      </c>
      <c r="G67" s="296" t="s">
        <v>354</v>
      </c>
      <c r="H67" s="296" t="s">
        <v>1434</v>
      </c>
      <c r="I67" s="300">
        <f t="shared" si="0"/>
        <v>0</v>
      </c>
      <c r="J67" s="301">
        <f t="shared" si="1"/>
        <v>0</v>
      </c>
      <c r="K67" s="302" t="s">
        <v>1510</v>
      </c>
      <c r="L67" s="301">
        <f t="shared" si="2"/>
        <v>0</v>
      </c>
      <c r="M67" s="302">
        <f t="shared" si="3"/>
        <v>0</v>
      </c>
      <c r="N67" s="288">
        <f t="shared" si="4"/>
        <v>0</v>
      </c>
    </row>
    <row r="68" spans="1:14" ht="12.75">
      <c r="A68" s="299" t="s">
        <v>929</v>
      </c>
      <c r="B68" s="295">
        <f>VLOOKUP(A68,Adr!A:B,2,FALSE)</f>
        <v>0</v>
      </c>
      <c r="C68" s="296" t="s">
        <v>1511</v>
      </c>
      <c r="D68" s="297">
        <v>88000</v>
      </c>
      <c r="E68" s="298">
        <v>0</v>
      </c>
      <c r="F68" s="299" t="s">
        <v>653</v>
      </c>
      <c r="G68" s="296" t="s">
        <v>354</v>
      </c>
      <c r="H68" s="296" t="s">
        <v>1455</v>
      </c>
      <c r="I68" s="300">
        <f t="shared" si="0"/>
        <v>0</v>
      </c>
      <c r="J68" s="301">
        <f t="shared" si="1"/>
        <v>0</v>
      </c>
      <c r="K68" s="302" t="s">
        <v>1510</v>
      </c>
      <c r="L68" s="301">
        <f t="shared" si="2"/>
        <v>0</v>
      </c>
      <c r="M68" s="302">
        <f t="shared" si="3"/>
        <v>0</v>
      </c>
      <c r="N68" s="288">
        <f t="shared" si="4"/>
        <v>0</v>
      </c>
    </row>
    <row r="69" spans="1:14" ht="21.75">
      <c r="A69" s="294" t="s">
        <v>935</v>
      </c>
      <c r="B69" s="295">
        <f>VLOOKUP(A69,Adr!A:B,2,FALSE)</f>
        <v>0</v>
      </c>
      <c r="C69" s="309" t="s">
        <v>662</v>
      </c>
      <c r="D69" s="304">
        <v>200000</v>
      </c>
      <c r="E69" s="298">
        <v>0</v>
      </c>
      <c r="F69" s="294" t="s">
        <v>661</v>
      </c>
      <c r="G69" s="303" t="s">
        <v>356</v>
      </c>
      <c r="H69" s="303" t="s">
        <v>1434</v>
      </c>
      <c r="I69" s="300">
        <f t="shared" si="0"/>
        <v>0</v>
      </c>
      <c r="J69" s="301">
        <f t="shared" si="1"/>
        <v>0</v>
      </c>
      <c r="K69" s="302"/>
      <c r="L69" s="301">
        <f t="shared" si="2"/>
        <v>0</v>
      </c>
      <c r="M69" s="302">
        <f t="shared" si="3"/>
        <v>0</v>
      </c>
      <c r="N69" s="288">
        <f t="shared" si="4"/>
        <v>0</v>
      </c>
    </row>
    <row r="70" spans="1:14" ht="12.75">
      <c r="A70" s="294" t="s">
        <v>941</v>
      </c>
      <c r="B70" s="295">
        <f>VLOOKUP(A70,Adr!A:B,2,FALSE)</f>
        <v>0</v>
      </c>
      <c r="C70" s="305" t="s">
        <v>1512</v>
      </c>
      <c r="D70" s="306">
        <v>137759</v>
      </c>
      <c r="E70" s="298">
        <v>0</v>
      </c>
      <c r="F70" s="294" t="s">
        <v>653</v>
      </c>
      <c r="G70" s="303" t="s">
        <v>354</v>
      </c>
      <c r="H70" s="303" t="s">
        <v>1434</v>
      </c>
      <c r="I70" s="300">
        <f t="shared" si="0"/>
        <v>0</v>
      </c>
      <c r="J70" s="301">
        <f t="shared" si="1"/>
        <v>0</v>
      </c>
      <c r="K70" s="302" t="s">
        <v>1513</v>
      </c>
      <c r="L70" s="301">
        <f t="shared" si="2"/>
        <v>0</v>
      </c>
      <c r="M70" s="302">
        <f t="shared" si="3"/>
        <v>0</v>
      </c>
      <c r="N70" s="288">
        <f t="shared" si="4"/>
        <v>0</v>
      </c>
    </row>
    <row r="71" spans="1:14" ht="12.75">
      <c r="A71" s="294" t="s">
        <v>947</v>
      </c>
      <c r="B71" s="295">
        <f>VLOOKUP(A71,Adr!A:B,2,FALSE)</f>
        <v>0</v>
      </c>
      <c r="C71" s="305" t="s">
        <v>1514</v>
      </c>
      <c r="D71" s="306">
        <v>2066783</v>
      </c>
      <c r="E71" s="298">
        <v>0</v>
      </c>
      <c r="F71" s="294" t="s">
        <v>653</v>
      </c>
      <c r="G71" s="303" t="s">
        <v>354</v>
      </c>
      <c r="H71" s="303" t="s">
        <v>1434</v>
      </c>
      <c r="I71" s="300">
        <f t="shared" si="0"/>
        <v>0</v>
      </c>
      <c r="J71" s="301">
        <f t="shared" si="1"/>
        <v>0</v>
      </c>
      <c r="K71" s="302" t="s">
        <v>1515</v>
      </c>
      <c r="L71" s="301">
        <f t="shared" si="2"/>
        <v>0</v>
      </c>
      <c r="M71" s="302">
        <f t="shared" si="3"/>
        <v>0</v>
      </c>
      <c r="N71" s="288">
        <f t="shared" si="4"/>
        <v>0</v>
      </c>
    </row>
    <row r="72" spans="1:14" ht="12.75">
      <c r="A72" s="294" t="s">
        <v>947</v>
      </c>
      <c r="B72" s="295">
        <f>VLOOKUP(A72,Adr!A:B,2,FALSE)</f>
        <v>0</v>
      </c>
      <c r="C72" s="309" t="s">
        <v>1516</v>
      </c>
      <c r="D72" s="304">
        <v>88000</v>
      </c>
      <c r="E72" s="298">
        <v>0</v>
      </c>
      <c r="F72" s="294" t="s">
        <v>653</v>
      </c>
      <c r="G72" s="303" t="s">
        <v>354</v>
      </c>
      <c r="H72" s="303" t="s">
        <v>1455</v>
      </c>
      <c r="I72" s="300">
        <f t="shared" si="0"/>
        <v>0</v>
      </c>
      <c r="J72" s="301">
        <f t="shared" si="1"/>
        <v>0</v>
      </c>
      <c r="K72" s="302" t="s">
        <v>1515</v>
      </c>
      <c r="L72" s="301">
        <f t="shared" si="2"/>
        <v>0</v>
      </c>
      <c r="M72" s="302">
        <f t="shared" si="3"/>
        <v>0</v>
      </c>
      <c r="N72" s="288">
        <f t="shared" si="4"/>
        <v>0</v>
      </c>
    </row>
    <row r="73" spans="1:14" ht="12.75">
      <c r="A73" s="308" t="s">
        <v>947</v>
      </c>
      <c r="B73" s="295">
        <f>VLOOKUP(A73,Adr!A:B,2,FALSE)</f>
        <v>0</v>
      </c>
      <c r="C73" s="296" t="s">
        <v>1517</v>
      </c>
      <c r="D73" s="306">
        <v>15643</v>
      </c>
      <c r="E73" s="298">
        <v>0</v>
      </c>
      <c r="F73" s="299" t="s">
        <v>659</v>
      </c>
      <c r="G73" s="296" t="s">
        <v>356</v>
      </c>
      <c r="H73" s="296" t="s">
        <v>1434</v>
      </c>
      <c r="I73" s="300">
        <f t="shared" si="0"/>
        <v>0</v>
      </c>
      <c r="J73" s="301">
        <f t="shared" si="1"/>
        <v>0</v>
      </c>
      <c r="K73" s="302"/>
      <c r="L73" s="301">
        <f t="shared" si="2"/>
        <v>0</v>
      </c>
      <c r="M73" s="302">
        <f t="shared" si="3"/>
        <v>0</v>
      </c>
      <c r="N73" s="288">
        <f t="shared" si="4"/>
        <v>0</v>
      </c>
    </row>
    <row r="74" spans="1:14" ht="12.75">
      <c r="A74" s="294" t="s">
        <v>947</v>
      </c>
      <c r="B74" s="295">
        <f>VLOOKUP(A74,Adr!A:B,2,FALSE)</f>
        <v>0</v>
      </c>
      <c r="C74" s="296" t="s">
        <v>1518</v>
      </c>
      <c r="D74" s="297">
        <v>41714</v>
      </c>
      <c r="E74" s="298">
        <v>0</v>
      </c>
      <c r="F74" s="299" t="s">
        <v>659</v>
      </c>
      <c r="G74" s="296" t="s">
        <v>356</v>
      </c>
      <c r="H74" s="296" t="s">
        <v>1434</v>
      </c>
      <c r="I74" s="300">
        <f t="shared" si="0"/>
        <v>0</v>
      </c>
      <c r="J74" s="301">
        <f t="shared" si="1"/>
        <v>0</v>
      </c>
      <c r="K74" s="302"/>
      <c r="L74" s="301">
        <f t="shared" si="2"/>
        <v>0</v>
      </c>
      <c r="M74" s="302">
        <f t="shared" si="3"/>
        <v>0</v>
      </c>
      <c r="N74" s="288">
        <f t="shared" si="4"/>
        <v>0</v>
      </c>
    </row>
    <row r="75" spans="1:14" ht="12.75">
      <c r="A75" s="294" t="s">
        <v>947</v>
      </c>
      <c r="B75" s="295">
        <f>VLOOKUP(A75,Adr!A:B,2,FALSE)</f>
        <v>0</v>
      </c>
      <c r="C75" s="296" t="s">
        <v>1519</v>
      </c>
      <c r="D75" s="297">
        <v>7821</v>
      </c>
      <c r="E75" s="298">
        <v>0</v>
      </c>
      <c r="F75" s="299" t="s">
        <v>659</v>
      </c>
      <c r="G75" s="296" t="s">
        <v>356</v>
      </c>
      <c r="H75" s="296" t="s">
        <v>1434</v>
      </c>
      <c r="I75" s="300">
        <f t="shared" si="0"/>
        <v>0</v>
      </c>
      <c r="J75" s="301">
        <f t="shared" si="1"/>
        <v>0</v>
      </c>
      <c r="K75" s="302"/>
      <c r="L75" s="301">
        <f t="shared" si="2"/>
        <v>0</v>
      </c>
      <c r="M75" s="302">
        <f t="shared" si="3"/>
        <v>0</v>
      </c>
      <c r="N75" s="288">
        <f t="shared" si="4"/>
        <v>0</v>
      </c>
    </row>
    <row r="76" spans="1:14" ht="12.75">
      <c r="A76" s="294" t="s">
        <v>947</v>
      </c>
      <c r="B76" s="295">
        <f>VLOOKUP(A76,Adr!A:B,2,FALSE)</f>
        <v>0</v>
      </c>
      <c r="C76" s="305" t="s">
        <v>1520</v>
      </c>
      <c r="D76" s="306">
        <v>10429</v>
      </c>
      <c r="E76" s="298">
        <v>0</v>
      </c>
      <c r="F76" s="299" t="s">
        <v>659</v>
      </c>
      <c r="G76" s="303" t="s">
        <v>356</v>
      </c>
      <c r="H76" s="303" t="s">
        <v>1434</v>
      </c>
      <c r="I76" s="300">
        <f t="shared" si="0"/>
        <v>0</v>
      </c>
      <c r="J76" s="301">
        <f t="shared" si="1"/>
        <v>0</v>
      </c>
      <c r="K76" s="302"/>
      <c r="L76" s="301">
        <f t="shared" si="2"/>
        <v>0</v>
      </c>
      <c r="M76" s="302">
        <f t="shared" si="3"/>
        <v>0</v>
      </c>
      <c r="N76" s="288">
        <f t="shared" si="4"/>
        <v>0</v>
      </c>
    </row>
    <row r="77" spans="1:14" ht="12.75">
      <c r="A77" s="294" t="s">
        <v>947</v>
      </c>
      <c r="B77" s="295">
        <f>VLOOKUP(A77,Adr!A:B,2,FALSE)</f>
        <v>0</v>
      </c>
      <c r="C77" s="296" t="s">
        <v>1521</v>
      </c>
      <c r="D77" s="297">
        <v>20857</v>
      </c>
      <c r="E77" s="298">
        <v>0</v>
      </c>
      <c r="F77" s="299" t="s">
        <v>659</v>
      </c>
      <c r="G77" s="296" t="s">
        <v>356</v>
      </c>
      <c r="H77" s="296" t="s">
        <v>1434</v>
      </c>
      <c r="I77" s="300">
        <f t="shared" si="0"/>
        <v>0</v>
      </c>
      <c r="J77" s="301">
        <f t="shared" si="1"/>
        <v>0</v>
      </c>
      <c r="K77" s="302"/>
      <c r="L77" s="301">
        <f t="shared" si="2"/>
        <v>0</v>
      </c>
      <c r="M77" s="302">
        <f t="shared" si="3"/>
        <v>0</v>
      </c>
      <c r="N77" s="288">
        <f t="shared" si="4"/>
        <v>0</v>
      </c>
    </row>
    <row r="78" spans="1:14" ht="12.75">
      <c r="A78" s="294" t="s">
        <v>947</v>
      </c>
      <c r="B78" s="295">
        <f>VLOOKUP(A78,Adr!A:B,2,FALSE)</f>
        <v>0</v>
      </c>
      <c r="C78" s="296" t="s">
        <v>1522</v>
      </c>
      <c r="D78" s="297">
        <v>20857</v>
      </c>
      <c r="E78" s="298">
        <v>0</v>
      </c>
      <c r="F78" s="299" t="s">
        <v>659</v>
      </c>
      <c r="G78" s="296" t="s">
        <v>356</v>
      </c>
      <c r="H78" s="296" t="s">
        <v>1434</v>
      </c>
      <c r="I78" s="300">
        <f t="shared" si="0"/>
        <v>0</v>
      </c>
      <c r="J78" s="301">
        <f t="shared" si="1"/>
        <v>0</v>
      </c>
      <c r="K78" s="302"/>
      <c r="L78" s="301">
        <f t="shared" si="2"/>
        <v>0</v>
      </c>
      <c r="M78" s="302">
        <f t="shared" si="3"/>
        <v>0</v>
      </c>
      <c r="N78" s="288">
        <f t="shared" si="4"/>
        <v>0</v>
      </c>
    </row>
    <row r="79" spans="1:14" ht="12.75">
      <c r="A79" s="299" t="s">
        <v>947</v>
      </c>
      <c r="B79" s="295">
        <f>VLOOKUP(A79,Adr!A:B,2,FALSE)</f>
        <v>0</v>
      </c>
      <c r="C79" s="296" t="s">
        <v>1523</v>
      </c>
      <c r="D79" s="297">
        <v>5214</v>
      </c>
      <c r="E79" s="298">
        <v>0</v>
      </c>
      <c r="F79" s="299" t="s">
        <v>659</v>
      </c>
      <c r="G79" s="296" t="s">
        <v>356</v>
      </c>
      <c r="H79" s="296" t="s">
        <v>1434</v>
      </c>
      <c r="I79" s="300">
        <f t="shared" si="0"/>
        <v>0</v>
      </c>
      <c r="J79" s="301">
        <f t="shared" si="1"/>
        <v>0</v>
      </c>
      <c r="K79" s="302"/>
      <c r="L79" s="301">
        <f t="shared" si="2"/>
        <v>0</v>
      </c>
      <c r="M79" s="302">
        <f t="shared" si="3"/>
        <v>0</v>
      </c>
      <c r="N79" s="288">
        <f t="shared" si="4"/>
        <v>0</v>
      </c>
    </row>
    <row r="80" spans="1:14" ht="12.75">
      <c r="A80" s="294" t="s">
        <v>947</v>
      </c>
      <c r="B80" s="295">
        <f>VLOOKUP(A80,Adr!A:B,2,FALSE)</f>
        <v>0</v>
      </c>
      <c r="C80" s="305" t="s">
        <v>1524</v>
      </c>
      <c r="D80" s="306">
        <v>20857</v>
      </c>
      <c r="E80" s="298">
        <v>0</v>
      </c>
      <c r="F80" s="299" t="s">
        <v>659</v>
      </c>
      <c r="G80" s="296" t="s">
        <v>356</v>
      </c>
      <c r="H80" s="296" t="s">
        <v>1434</v>
      </c>
      <c r="I80" s="300">
        <f t="shared" si="0"/>
        <v>0</v>
      </c>
      <c r="J80" s="301">
        <f t="shared" si="1"/>
        <v>0</v>
      </c>
      <c r="K80" s="302"/>
      <c r="L80" s="301">
        <f t="shared" si="2"/>
        <v>0</v>
      </c>
      <c r="M80" s="302">
        <f t="shared" si="3"/>
        <v>0</v>
      </c>
      <c r="N80" s="288">
        <f t="shared" si="4"/>
        <v>0</v>
      </c>
    </row>
    <row r="81" spans="1:14" ht="12.75">
      <c r="A81" s="256" t="s">
        <v>947</v>
      </c>
      <c r="B81" s="295">
        <f>VLOOKUP(A81,Adr!A:B,2,FALSE)</f>
        <v>0</v>
      </c>
      <c r="C81" s="303" t="s">
        <v>1525</v>
      </c>
      <c r="D81" s="304">
        <v>41714</v>
      </c>
      <c r="E81" s="298">
        <v>0</v>
      </c>
      <c r="F81" s="294" t="s">
        <v>659</v>
      </c>
      <c r="G81" s="307" t="s">
        <v>356</v>
      </c>
      <c r="H81" s="303" t="s">
        <v>1434</v>
      </c>
      <c r="I81" s="300">
        <f t="shared" si="0"/>
        <v>0</v>
      </c>
      <c r="J81" s="301">
        <f t="shared" si="1"/>
        <v>0</v>
      </c>
      <c r="K81" s="302"/>
      <c r="L81" s="301">
        <f t="shared" si="2"/>
        <v>0</v>
      </c>
      <c r="M81" s="302">
        <f t="shared" si="3"/>
        <v>0</v>
      </c>
      <c r="N81" s="288">
        <f t="shared" si="4"/>
        <v>0</v>
      </c>
    </row>
    <row r="82" spans="1:14" ht="12.75">
      <c r="A82" s="294" t="s">
        <v>947</v>
      </c>
      <c r="B82" s="295">
        <f>VLOOKUP(A82,Adr!A:B,2,FALSE)</f>
        <v>0</v>
      </c>
      <c r="C82" s="305" t="s">
        <v>1526</v>
      </c>
      <c r="D82" s="297">
        <v>41714</v>
      </c>
      <c r="E82" s="298">
        <v>0</v>
      </c>
      <c r="F82" s="299" t="s">
        <v>659</v>
      </c>
      <c r="G82" s="296" t="s">
        <v>356</v>
      </c>
      <c r="H82" s="296" t="s">
        <v>1434</v>
      </c>
      <c r="I82" s="300">
        <f t="shared" si="0"/>
        <v>0</v>
      </c>
      <c r="J82" s="301">
        <f t="shared" si="1"/>
        <v>0</v>
      </c>
      <c r="K82" s="302"/>
      <c r="L82" s="301">
        <f t="shared" si="2"/>
        <v>0</v>
      </c>
      <c r="M82" s="302">
        <f t="shared" si="3"/>
        <v>0</v>
      </c>
      <c r="N82" s="288">
        <f t="shared" si="4"/>
        <v>0</v>
      </c>
    </row>
    <row r="83" spans="1:14" ht="12.75">
      <c r="A83" s="308" t="s">
        <v>947</v>
      </c>
      <c r="B83" s="295">
        <f>VLOOKUP(A83,Adr!A:B,2,FALSE)</f>
        <v>0</v>
      </c>
      <c r="C83" s="296" t="s">
        <v>1527</v>
      </c>
      <c r="D83" s="297">
        <v>7821</v>
      </c>
      <c r="E83" s="298">
        <v>0</v>
      </c>
      <c r="F83" s="299" t="s">
        <v>659</v>
      </c>
      <c r="G83" s="296" t="s">
        <v>356</v>
      </c>
      <c r="H83" s="296" t="s">
        <v>1434</v>
      </c>
      <c r="I83" s="300">
        <f t="shared" si="0"/>
        <v>0</v>
      </c>
      <c r="J83" s="301">
        <f t="shared" si="1"/>
        <v>0</v>
      </c>
      <c r="K83" s="302"/>
      <c r="L83" s="301">
        <f t="shared" si="2"/>
        <v>0</v>
      </c>
      <c r="M83" s="302">
        <f t="shared" si="3"/>
        <v>0</v>
      </c>
      <c r="N83" s="288">
        <f t="shared" si="4"/>
        <v>0</v>
      </c>
    </row>
    <row r="84" spans="1:14" ht="12.75">
      <c r="A84" s="294" t="s">
        <v>947</v>
      </c>
      <c r="B84" s="295">
        <f>VLOOKUP(A84,Adr!A:B,2,FALSE)</f>
        <v>0</v>
      </c>
      <c r="C84" s="305" t="s">
        <v>1528</v>
      </c>
      <c r="D84" s="306">
        <v>15643</v>
      </c>
      <c r="E84" s="298">
        <v>0</v>
      </c>
      <c r="F84" s="299" t="s">
        <v>659</v>
      </c>
      <c r="G84" s="296" t="s">
        <v>356</v>
      </c>
      <c r="H84" s="296" t="s">
        <v>1434</v>
      </c>
      <c r="I84" s="300">
        <f t="shared" si="0"/>
        <v>0</v>
      </c>
      <c r="J84" s="301">
        <f t="shared" si="1"/>
        <v>0</v>
      </c>
      <c r="K84" s="302"/>
      <c r="L84" s="301">
        <f t="shared" si="2"/>
        <v>0</v>
      </c>
      <c r="M84" s="302">
        <f t="shared" si="3"/>
        <v>0</v>
      </c>
      <c r="N84" s="288">
        <f t="shared" si="4"/>
        <v>0</v>
      </c>
    </row>
    <row r="85" spans="1:14" ht="12.75">
      <c r="A85" s="294" t="s">
        <v>947</v>
      </c>
      <c r="B85" s="295">
        <f>VLOOKUP(A85,Adr!A:B,2,FALSE)</f>
        <v>0</v>
      </c>
      <c r="C85" s="305" t="s">
        <v>1529</v>
      </c>
      <c r="D85" s="306">
        <v>23464</v>
      </c>
      <c r="E85" s="298">
        <v>0</v>
      </c>
      <c r="F85" s="299" t="s">
        <v>659</v>
      </c>
      <c r="G85" s="296" t="s">
        <v>356</v>
      </c>
      <c r="H85" s="296" t="s">
        <v>1434</v>
      </c>
      <c r="I85" s="300">
        <f t="shared" si="0"/>
        <v>0</v>
      </c>
      <c r="J85" s="301">
        <f t="shared" si="1"/>
        <v>0</v>
      </c>
      <c r="K85" s="302"/>
      <c r="L85" s="301">
        <f t="shared" si="2"/>
        <v>0</v>
      </c>
      <c r="M85" s="302">
        <f t="shared" si="3"/>
        <v>0</v>
      </c>
      <c r="N85" s="288">
        <f t="shared" si="4"/>
        <v>0</v>
      </c>
    </row>
    <row r="86" spans="1:14" ht="12.75">
      <c r="A86" s="294" t="s">
        <v>947</v>
      </c>
      <c r="B86" s="295">
        <f>VLOOKUP(A86,Adr!A:B,2,FALSE)</f>
        <v>0</v>
      </c>
      <c r="C86" s="305" t="s">
        <v>1530</v>
      </c>
      <c r="D86" s="306">
        <v>23464</v>
      </c>
      <c r="E86" s="298">
        <v>0</v>
      </c>
      <c r="F86" s="299" t="s">
        <v>659</v>
      </c>
      <c r="G86" s="296" t="s">
        <v>356</v>
      </c>
      <c r="H86" s="296" t="s">
        <v>1434</v>
      </c>
      <c r="I86" s="300">
        <f t="shared" si="0"/>
        <v>0</v>
      </c>
      <c r="J86" s="301">
        <f t="shared" si="1"/>
        <v>0</v>
      </c>
      <c r="K86" s="302"/>
      <c r="L86" s="301">
        <f t="shared" si="2"/>
        <v>0</v>
      </c>
      <c r="M86" s="302">
        <f t="shared" si="3"/>
        <v>0</v>
      </c>
      <c r="N86" s="288">
        <f t="shared" si="4"/>
        <v>0</v>
      </c>
    </row>
    <row r="87" spans="1:14" ht="12.75">
      <c r="A87" s="294" t="s">
        <v>947</v>
      </c>
      <c r="B87" s="295">
        <f>VLOOKUP(A87,Adr!A:B,2,FALSE)</f>
        <v>0</v>
      </c>
      <c r="C87" s="296" t="s">
        <v>1531</v>
      </c>
      <c r="D87" s="297">
        <v>39107</v>
      </c>
      <c r="E87" s="298">
        <v>0</v>
      </c>
      <c r="F87" s="299" t="s">
        <v>659</v>
      </c>
      <c r="G87" s="296" t="s">
        <v>356</v>
      </c>
      <c r="H87" s="296" t="s">
        <v>1434</v>
      </c>
      <c r="I87" s="300">
        <f t="shared" si="0"/>
        <v>0</v>
      </c>
      <c r="J87" s="301">
        <f t="shared" si="1"/>
        <v>0</v>
      </c>
      <c r="K87" s="302"/>
      <c r="L87" s="301">
        <f t="shared" si="2"/>
        <v>0</v>
      </c>
      <c r="M87" s="302">
        <f t="shared" si="3"/>
        <v>0</v>
      </c>
      <c r="N87" s="288">
        <f t="shared" si="4"/>
        <v>0</v>
      </c>
    </row>
    <row r="88" spans="1:14" ht="12.75">
      <c r="A88" s="294" t="s">
        <v>947</v>
      </c>
      <c r="B88" s="295">
        <f>VLOOKUP(A88,Adr!A:B,2,FALSE)</f>
        <v>0</v>
      </c>
      <c r="C88" s="309" t="s">
        <v>1532</v>
      </c>
      <c r="D88" s="304">
        <v>39107</v>
      </c>
      <c r="E88" s="298">
        <v>0</v>
      </c>
      <c r="F88" s="294" t="s">
        <v>659</v>
      </c>
      <c r="G88" s="303" t="s">
        <v>356</v>
      </c>
      <c r="H88" s="303" t="s">
        <v>1434</v>
      </c>
      <c r="I88" s="300">
        <f t="shared" si="0"/>
        <v>0</v>
      </c>
      <c r="J88" s="301">
        <f t="shared" si="1"/>
        <v>0</v>
      </c>
      <c r="K88" s="302"/>
      <c r="L88" s="301">
        <f t="shared" si="2"/>
        <v>0</v>
      </c>
      <c r="M88" s="302">
        <f t="shared" si="3"/>
        <v>0</v>
      </c>
      <c r="N88" s="288">
        <f t="shared" si="4"/>
        <v>0</v>
      </c>
    </row>
    <row r="89" spans="1:14" ht="12.75">
      <c r="A89" s="294" t="s">
        <v>947</v>
      </c>
      <c r="B89" s="295">
        <f>VLOOKUP(A89,Adr!A:B,2,FALSE)</f>
        <v>0</v>
      </c>
      <c r="C89" s="305" t="s">
        <v>1533</v>
      </c>
      <c r="D89" s="306">
        <v>13035</v>
      </c>
      <c r="E89" s="298">
        <v>0</v>
      </c>
      <c r="F89" s="294" t="s">
        <v>659</v>
      </c>
      <c r="G89" s="303" t="s">
        <v>356</v>
      </c>
      <c r="H89" s="303" t="s">
        <v>1434</v>
      </c>
      <c r="I89" s="300">
        <f t="shared" si="0"/>
        <v>0</v>
      </c>
      <c r="J89" s="301">
        <f t="shared" si="1"/>
        <v>0</v>
      </c>
      <c r="K89" s="302"/>
      <c r="L89" s="301">
        <f t="shared" si="2"/>
        <v>0</v>
      </c>
      <c r="M89" s="302">
        <f t="shared" si="3"/>
        <v>0</v>
      </c>
      <c r="N89" s="288">
        <f t="shared" si="4"/>
        <v>0</v>
      </c>
    </row>
    <row r="90" spans="1:14" ht="12.75">
      <c r="A90" s="261" t="s">
        <v>947</v>
      </c>
      <c r="B90" s="295">
        <f>VLOOKUP(A90,Adr!A:B,2,FALSE)</f>
        <v>0</v>
      </c>
      <c r="C90" s="303" t="s">
        <v>1534</v>
      </c>
      <c r="D90" s="304">
        <v>124285</v>
      </c>
      <c r="E90" s="298">
        <v>0</v>
      </c>
      <c r="F90" s="294" t="s">
        <v>659</v>
      </c>
      <c r="G90" s="307" t="s">
        <v>356</v>
      </c>
      <c r="H90" s="303" t="s">
        <v>1434</v>
      </c>
      <c r="I90" s="300">
        <f t="shared" si="0"/>
        <v>0</v>
      </c>
      <c r="J90" s="301">
        <f t="shared" si="1"/>
        <v>0</v>
      </c>
      <c r="K90" s="302"/>
      <c r="L90" s="301">
        <f t="shared" si="2"/>
        <v>0</v>
      </c>
      <c r="M90" s="302">
        <f t="shared" si="3"/>
        <v>0</v>
      </c>
      <c r="N90" s="288">
        <f t="shared" si="4"/>
        <v>0</v>
      </c>
    </row>
    <row r="91" spans="1:14" ht="12.75">
      <c r="A91" s="261" t="s">
        <v>947</v>
      </c>
      <c r="B91" s="295">
        <f>VLOOKUP(A91,Adr!A:B,2,FALSE)</f>
        <v>0</v>
      </c>
      <c r="C91" s="303" t="s">
        <v>1535</v>
      </c>
      <c r="D91" s="304">
        <v>15643</v>
      </c>
      <c r="E91" s="298">
        <v>0</v>
      </c>
      <c r="F91" s="294" t="s">
        <v>659</v>
      </c>
      <c r="G91" s="307" t="s">
        <v>356</v>
      </c>
      <c r="H91" s="303" t="s">
        <v>1434</v>
      </c>
      <c r="I91" s="300">
        <f t="shared" si="0"/>
        <v>0</v>
      </c>
      <c r="J91" s="301">
        <f t="shared" si="1"/>
        <v>0</v>
      </c>
      <c r="K91" s="302"/>
      <c r="L91" s="301">
        <f t="shared" si="2"/>
        <v>0</v>
      </c>
      <c r="M91" s="302">
        <f t="shared" si="3"/>
        <v>0</v>
      </c>
      <c r="N91" s="288">
        <f t="shared" si="4"/>
        <v>0</v>
      </c>
    </row>
    <row r="92" spans="1:14" ht="12.75">
      <c r="A92" s="261" t="s">
        <v>947</v>
      </c>
      <c r="B92" s="295">
        <f>VLOOKUP(A92,Adr!A:B,2,FALSE)</f>
        <v>0</v>
      </c>
      <c r="C92" s="303" t="s">
        <v>1536</v>
      </c>
      <c r="D92" s="304">
        <v>7821</v>
      </c>
      <c r="E92" s="298">
        <v>0</v>
      </c>
      <c r="F92" s="294" t="s">
        <v>659</v>
      </c>
      <c r="G92" s="307" t="s">
        <v>356</v>
      </c>
      <c r="H92" s="303" t="s">
        <v>1434</v>
      </c>
      <c r="I92" s="300">
        <f t="shared" si="0"/>
        <v>0</v>
      </c>
      <c r="J92" s="301">
        <f t="shared" si="1"/>
        <v>0</v>
      </c>
      <c r="K92" s="302"/>
      <c r="L92" s="301">
        <f t="shared" si="2"/>
        <v>0</v>
      </c>
      <c r="M92" s="302">
        <f t="shared" si="3"/>
        <v>0</v>
      </c>
      <c r="N92" s="288">
        <f t="shared" si="4"/>
        <v>0</v>
      </c>
    </row>
    <row r="93" spans="1:14" ht="12.75">
      <c r="A93" s="308" t="s">
        <v>947</v>
      </c>
      <c r="B93" s="295">
        <f>VLOOKUP(A93,Adr!A:B,2,FALSE)</f>
        <v>0</v>
      </c>
      <c r="C93" s="296" t="s">
        <v>1537</v>
      </c>
      <c r="D93" s="297">
        <v>15643</v>
      </c>
      <c r="E93" s="298">
        <v>0</v>
      </c>
      <c r="F93" s="299" t="s">
        <v>659</v>
      </c>
      <c r="G93" s="296" t="s">
        <v>356</v>
      </c>
      <c r="H93" s="296" t="s">
        <v>1434</v>
      </c>
      <c r="I93" s="300">
        <f t="shared" si="0"/>
        <v>0</v>
      </c>
      <c r="J93" s="301">
        <f t="shared" si="1"/>
        <v>0</v>
      </c>
      <c r="K93" s="302"/>
      <c r="L93" s="301">
        <f t="shared" si="2"/>
        <v>0</v>
      </c>
      <c r="M93" s="302">
        <f t="shared" si="3"/>
        <v>0</v>
      </c>
      <c r="N93" s="288">
        <f t="shared" si="4"/>
        <v>0</v>
      </c>
    </row>
    <row r="94" spans="1:14" ht="12.75">
      <c r="A94" s="294" t="s">
        <v>947</v>
      </c>
      <c r="B94" s="295">
        <f>VLOOKUP(A94,Adr!A:B,2,FALSE)</f>
        <v>0</v>
      </c>
      <c r="C94" s="296" t="s">
        <v>1538</v>
      </c>
      <c r="D94" s="297">
        <v>7821</v>
      </c>
      <c r="E94" s="298">
        <v>0</v>
      </c>
      <c r="F94" s="294" t="s">
        <v>659</v>
      </c>
      <c r="G94" s="303" t="s">
        <v>356</v>
      </c>
      <c r="H94" s="303" t="s">
        <v>1434</v>
      </c>
      <c r="I94" s="300">
        <f t="shared" si="0"/>
        <v>0</v>
      </c>
      <c r="J94" s="301">
        <f t="shared" si="1"/>
        <v>0</v>
      </c>
      <c r="K94" s="302"/>
      <c r="L94" s="301">
        <f t="shared" si="2"/>
        <v>0</v>
      </c>
      <c r="M94" s="302">
        <f t="shared" si="3"/>
        <v>0</v>
      </c>
      <c r="N94" s="288">
        <f t="shared" si="4"/>
        <v>0</v>
      </c>
    </row>
    <row r="95" spans="1:14" ht="12.75">
      <c r="A95" s="294" t="s">
        <v>947</v>
      </c>
      <c r="B95" s="295">
        <f>VLOOKUP(A95,Adr!A:B,2,FALSE)</f>
        <v>0</v>
      </c>
      <c r="C95" s="296" t="s">
        <v>1539</v>
      </c>
      <c r="D95" s="297">
        <v>26071</v>
      </c>
      <c r="E95" s="298">
        <v>0</v>
      </c>
      <c r="F95" s="299" t="s">
        <v>659</v>
      </c>
      <c r="G95" s="296" t="s">
        <v>356</v>
      </c>
      <c r="H95" s="296" t="s">
        <v>1434</v>
      </c>
      <c r="I95" s="300">
        <f t="shared" si="0"/>
        <v>0</v>
      </c>
      <c r="J95" s="301">
        <f t="shared" si="1"/>
        <v>0</v>
      </c>
      <c r="K95" s="302"/>
      <c r="L95" s="301">
        <f t="shared" si="2"/>
        <v>0</v>
      </c>
      <c r="M95" s="302">
        <f t="shared" si="3"/>
        <v>0</v>
      </c>
      <c r="N95" s="288">
        <f t="shared" si="4"/>
        <v>0</v>
      </c>
    </row>
    <row r="96" spans="1:14" ht="12.75">
      <c r="A96" s="308" t="s">
        <v>947</v>
      </c>
      <c r="B96" s="295">
        <f>VLOOKUP(A96,Adr!A:B,2,FALSE)</f>
        <v>0</v>
      </c>
      <c r="C96" s="305" t="s">
        <v>1540</v>
      </c>
      <c r="D96" s="306">
        <v>10429</v>
      </c>
      <c r="E96" s="298">
        <v>0</v>
      </c>
      <c r="F96" s="294" t="s">
        <v>659</v>
      </c>
      <c r="G96" s="303" t="s">
        <v>356</v>
      </c>
      <c r="H96" s="303" t="s">
        <v>1434</v>
      </c>
      <c r="I96" s="300">
        <f t="shared" si="0"/>
        <v>0</v>
      </c>
      <c r="J96" s="301">
        <f t="shared" si="1"/>
        <v>0</v>
      </c>
      <c r="K96" s="302"/>
      <c r="L96" s="301">
        <f t="shared" si="2"/>
        <v>0</v>
      </c>
      <c r="M96" s="302">
        <f t="shared" si="3"/>
        <v>0</v>
      </c>
      <c r="N96" s="288">
        <f t="shared" si="4"/>
        <v>0</v>
      </c>
    </row>
    <row r="97" spans="1:14" ht="12.75">
      <c r="A97" s="308" t="s">
        <v>947</v>
      </c>
      <c r="B97" s="295">
        <f>VLOOKUP(A97,Adr!A:B,2,FALSE)</f>
        <v>0</v>
      </c>
      <c r="C97" s="303" t="s">
        <v>1541</v>
      </c>
      <c r="D97" s="306">
        <v>52142</v>
      </c>
      <c r="E97" s="298">
        <v>0</v>
      </c>
      <c r="F97" s="294" t="s">
        <v>659</v>
      </c>
      <c r="G97" s="303" t="s">
        <v>356</v>
      </c>
      <c r="H97" s="303" t="s">
        <v>1434</v>
      </c>
      <c r="I97" s="300">
        <f t="shared" si="0"/>
        <v>0</v>
      </c>
      <c r="J97" s="301">
        <f t="shared" si="1"/>
        <v>0</v>
      </c>
      <c r="K97" s="302"/>
      <c r="L97" s="301">
        <f t="shared" si="2"/>
        <v>0</v>
      </c>
      <c r="M97" s="302">
        <f t="shared" si="3"/>
        <v>0</v>
      </c>
      <c r="N97" s="288">
        <f t="shared" si="4"/>
        <v>0</v>
      </c>
    </row>
    <row r="98" spans="1:14" ht="12.75">
      <c r="A98" s="261" t="s">
        <v>947</v>
      </c>
      <c r="B98" s="295">
        <f>VLOOKUP(A98,Adr!A:B,2,FALSE)</f>
        <v>0</v>
      </c>
      <c r="C98" s="303" t="s">
        <v>1542</v>
      </c>
      <c r="D98" s="304">
        <v>20857</v>
      </c>
      <c r="E98" s="298">
        <v>0</v>
      </c>
      <c r="F98" s="294" t="s">
        <v>659</v>
      </c>
      <c r="G98" s="307" t="s">
        <v>356</v>
      </c>
      <c r="H98" s="303" t="s">
        <v>1434</v>
      </c>
      <c r="I98" s="300">
        <f t="shared" si="0"/>
        <v>0</v>
      </c>
      <c r="J98" s="301">
        <f t="shared" si="1"/>
        <v>0</v>
      </c>
      <c r="K98" s="302"/>
      <c r="L98" s="301">
        <f t="shared" si="2"/>
        <v>0</v>
      </c>
      <c r="M98" s="302">
        <f t="shared" si="3"/>
        <v>0</v>
      </c>
      <c r="N98" s="288">
        <f t="shared" si="4"/>
        <v>0</v>
      </c>
    </row>
    <row r="99" spans="1:14" ht="12.75">
      <c r="A99" s="261" t="s">
        <v>947</v>
      </c>
      <c r="B99" s="295">
        <f>VLOOKUP(A99,Adr!A:B,2,FALSE)</f>
        <v>0</v>
      </c>
      <c r="C99" s="303" t="s">
        <v>1543</v>
      </c>
      <c r="D99" s="304">
        <v>15643</v>
      </c>
      <c r="E99" s="298">
        <v>0</v>
      </c>
      <c r="F99" s="294" t="s">
        <v>659</v>
      </c>
      <c r="G99" s="307" t="s">
        <v>356</v>
      </c>
      <c r="H99" s="303" t="s">
        <v>1434</v>
      </c>
      <c r="I99" s="300">
        <f t="shared" si="0"/>
        <v>0</v>
      </c>
      <c r="J99" s="301">
        <f t="shared" si="1"/>
        <v>0</v>
      </c>
      <c r="K99" s="302"/>
      <c r="L99" s="301">
        <f t="shared" si="2"/>
        <v>0</v>
      </c>
      <c r="M99" s="302">
        <f t="shared" si="3"/>
        <v>0</v>
      </c>
      <c r="N99" s="288">
        <f t="shared" si="4"/>
        <v>0</v>
      </c>
    </row>
    <row r="100" spans="1:14" ht="12.75">
      <c r="A100" s="261" t="s">
        <v>947</v>
      </c>
      <c r="B100" s="295">
        <f>VLOOKUP(A100,Adr!A:B,2,FALSE)</f>
        <v>0</v>
      </c>
      <c r="C100" s="303" t="s">
        <v>1544</v>
      </c>
      <c r="D100" s="304">
        <v>41714</v>
      </c>
      <c r="E100" s="298">
        <v>0</v>
      </c>
      <c r="F100" s="294" t="s">
        <v>659</v>
      </c>
      <c r="G100" s="307" t="s">
        <v>356</v>
      </c>
      <c r="H100" s="303" t="s">
        <v>1434</v>
      </c>
      <c r="I100" s="300">
        <f t="shared" si="0"/>
        <v>0</v>
      </c>
      <c r="J100" s="301">
        <f t="shared" si="1"/>
        <v>0</v>
      </c>
      <c r="K100" s="302"/>
      <c r="L100" s="301">
        <f t="shared" si="2"/>
        <v>0</v>
      </c>
      <c r="M100" s="302">
        <f t="shared" si="3"/>
        <v>0</v>
      </c>
      <c r="N100" s="288">
        <f t="shared" si="4"/>
        <v>0</v>
      </c>
    </row>
    <row r="101" spans="1:14" ht="12.75">
      <c r="A101" s="294" t="s">
        <v>947</v>
      </c>
      <c r="B101" s="295">
        <f>VLOOKUP(A101,Adr!A:B,2,FALSE)</f>
        <v>0</v>
      </c>
      <c r="C101" s="305" t="s">
        <v>1545</v>
      </c>
      <c r="D101" s="297">
        <v>20857</v>
      </c>
      <c r="E101" s="298">
        <v>0</v>
      </c>
      <c r="F101" s="294" t="s">
        <v>659</v>
      </c>
      <c r="G101" s="303" t="s">
        <v>356</v>
      </c>
      <c r="H101" s="303" t="s">
        <v>1434</v>
      </c>
      <c r="I101" s="300">
        <f t="shared" si="0"/>
        <v>0</v>
      </c>
      <c r="J101" s="301">
        <f t="shared" si="1"/>
        <v>0</v>
      </c>
      <c r="K101" s="302"/>
      <c r="L101" s="301">
        <f t="shared" si="2"/>
        <v>0</v>
      </c>
      <c r="M101" s="302">
        <f t="shared" si="3"/>
        <v>0</v>
      </c>
      <c r="N101" s="288">
        <f t="shared" si="4"/>
        <v>0</v>
      </c>
    </row>
    <row r="102" spans="1:14" ht="12.75">
      <c r="A102" s="294" t="s">
        <v>947</v>
      </c>
      <c r="B102" s="295">
        <f>VLOOKUP(A102,Adr!A:B,2,FALSE)</f>
        <v>0</v>
      </c>
      <c r="C102" s="305" t="s">
        <v>1546</v>
      </c>
      <c r="D102" s="297">
        <v>31285</v>
      </c>
      <c r="E102" s="298">
        <v>0</v>
      </c>
      <c r="F102" s="294" t="s">
        <v>659</v>
      </c>
      <c r="G102" s="303" t="s">
        <v>356</v>
      </c>
      <c r="H102" s="303" t="s">
        <v>1434</v>
      </c>
      <c r="I102" s="300">
        <f t="shared" si="0"/>
        <v>0</v>
      </c>
      <c r="J102" s="301">
        <f t="shared" si="1"/>
        <v>0</v>
      </c>
      <c r="K102" s="302"/>
      <c r="L102" s="301">
        <f t="shared" si="2"/>
        <v>0</v>
      </c>
      <c r="M102" s="302">
        <f t="shared" si="3"/>
        <v>0</v>
      </c>
      <c r="N102" s="288">
        <f t="shared" si="4"/>
        <v>0</v>
      </c>
    </row>
    <row r="103" spans="1:14" ht="12.75">
      <c r="A103" s="294" t="s">
        <v>947</v>
      </c>
      <c r="B103" s="295">
        <f>VLOOKUP(A103,Adr!A:B,2,FALSE)</f>
        <v>0</v>
      </c>
      <c r="C103" s="305" t="s">
        <v>1547</v>
      </c>
      <c r="D103" s="297">
        <v>13035</v>
      </c>
      <c r="E103" s="298">
        <v>0</v>
      </c>
      <c r="F103" s="294" t="s">
        <v>659</v>
      </c>
      <c r="G103" s="303" t="s">
        <v>356</v>
      </c>
      <c r="H103" s="303" t="s">
        <v>1434</v>
      </c>
      <c r="I103" s="300">
        <f t="shared" si="0"/>
        <v>0</v>
      </c>
      <c r="J103" s="301">
        <f t="shared" si="1"/>
        <v>0</v>
      </c>
      <c r="K103" s="302"/>
      <c r="L103" s="301">
        <f t="shared" si="2"/>
        <v>0</v>
      </c>
      <c r="M103" s="302">
        <f t="shared" si="3"/>
        <v>0</v>
      </c>
      <c r="N103" s="288">
        <f t="shared" si="4"/>
        <v>0</v>
      </c>
    </row>
    <row r="104" spans="1:14" ht="12.75">
      <c r="A104" s="294" t="s">
        <v>947</v>
      </c>
      <c r="B104" s="295">
        <f>VLOOKUP(A104,Adr!A:B,2,FALSE)</f>
        <v>0</v>
      </c>
      <c r="C104" s="305" t="s">
        <v>1548</v>
      </c>
      <c r="D104" s="297">
        <v>20857</v>
      </c>
      <c r="E104" s="298">
        <v>0</v>
      </c>
      <c r="F104" s="294" t="s">
        <v>659</v>
      </c>
      <c r="G104" s="303" t="s">
        <v>356</v>
      </c>
      <c r="H104" s="303" t="s">
        <v>1434</v>
      </c>
      <c r="I104" s="300">
        <f t="shared" si="0"/>
        <v>0</v>
      </c>
      <c r="J104" s="301">
        <f t="shared" si="1"/>
        <v>0</v>
      </c>
      <c r="K104" s="302"/>
      <c r="L104" s="301">
        <f t="shared" si="2"/>
        <v>0</v>
      </c>
      <c r="M104" s="302">
        <f t="shared" si="3"/>
        <v>0</v>
      </c>
      <c r="N104" s="288">
        <f t="shared" si="4"/>
        <v>0</v>
      </c>
    </row>
    <row r="105" spans="1:14" ht="12.75">
      <c r="A105" s="294" t="s">
        <v>947</v>
      </c>
      <c r="B105" s="295">
        <f>VLOOKUP(A105,Adr!A:B,2,FALSE)</f>
        <v>0</v>
      </c>
      <c r="C105" s="305" t="s">
        <v>1549</v>
      </c>
      <c r="D105" s="297">
        <v>15643</v>
      </c>
      <c r="E105" s="298">
        <v>0</v>
      </c>
      <c r="F105" s="294" t="s">
        <v>659</v>
      </c>
      <c r="G105" s="303" t="s">
        <v>356</v>
      </c>
      <c r="H105" s="303" t="s">
        <v>1434</v>
      </c>
      <c r="I105" s="300">
        <f t="shared" si="0"/>
        <v>0</v>
      </c>
      <c r="J105" s="301">
        <f t="shared" si="1"/>
        <v>0</v>
      </c>
      <c r="K105" s="302"/>
      <c r="L105" s="301">
        <f t="shared" si="2"/>
        <v>0</v>
      </c>
      <c r="M105" s="302">
        <f t="shared" si="3"/>
        <v>0</v>
      </c>
      <c r="N105" s="288">
        <f t="shared" si="4"/>
        <v>0</v>
      </c>
    </row>
    <row r="106" spans="1:14" ht="12.75">
      <c r="A106" s="294" t="s">
        <v>480</v>
      </c>
      <c r="B106" s="295">
        <f>VLOOKUP(A106,Adr!A:B,2,FALSE)</f>
        <v>0</v>
      </c>
      <c r="C106" s="305" t="s">
        <v>1550</v>
      </c>
      <c r="D106" s="297">
        <v>30408</v>
      </c>
      <c r="E106" s="298">
        <v>0</v>
      </c>
      <c r="F106" s="294" t="s">
        <v>653</v>
      </c>
      <c r="G106" s="303" t="s">
        <v>354</v>
      </c>
      <c r="H106" s="303" t="s">
        <v>1434</v>
      </c>
      <c r="I106" s="300">
        <f t="shared" si="0"/>
        <v>0</v>
      </c>
      <c r="J106" s="301">
        <f t="shared" si="1"/>
        <v>0</v>
      </c>
      <c r="K106" s="302" t="s">
        <v>1551</v>
      </c>
      <c r="L106" s="301">
        <f t="shared" si="2"/>
        <v>0</v>
      </c>
      <c r="M106" s="302">
        <f t="shared" si="3"/>
        <v>0</v>
      </c>
      <c r="N106" s="288">
        <f t="shared" si="4"/>
        <v>0</v>
      </c>
    </row>
    <row r="107" spans="1:14" ht="21.75">
      <c r="A107" s="294" t="s">
        <v>959</v>
      </c>
      <c r="B107" s="295">
        <f>VLOOKUP(A107,Adr!A:B,2,FALSE)</f>
        <v>0</v>
      </c>
      <c r="C107" s="305" t="s">
        <v>662</v>
      </c>
      <c r="D107" s="297">
        <v>12776</v>
      </c>
      <c r="E107" s="298">
        <v>0</v>
      </c>
      <c r="F107" s="294" t="s">
        <v>661</v>
      </c>
      <c r="G107" s="303" t="s">
        <v>356</v>
      </c>
      <c r="H107" s="303" t="s">
        <v>1434</v>
      </c>
      <c r="I107" s="300">
        <f t="shared" si="0"/>
        <v>0</v>
      </c>
      <c r="J107" s="301">
        <f t="shared" si="1"/>
        <v>0</v>
      </c>
      <c r="K107" s="302"/>
      <c r="L107" s="301">
        <f t="shared" si="2"/>
        <v>0</v>
      </c>
      <c r="M107" s="302">
        <f t="shared" si="3"/>
        <v>0</v>
      </c>
      <c r="N107" s="288">
        <f t="shared" si="4"/>
        <v>0</v>
      </c>
    </row>
    <row r="108" spans="1:14" ht="12.75">
      <c r="A108" s="294" t="s">
        <v>967</v>
      </c>
      <c r="B108" s="295">
        <f>VLOOKUP(A108,Adr!A:B,2,FALSE)</f>
        <v>0</v>
      </c>
      <c r="C108" s="305" t="s">
        <v>1552</v>
      </c>
      <c r="D108" s="297">
        <v>161097</v>
      </c>
      <c r="E108" s="298">
        <v>0</v>
      </c>
      <c r="F108" s="294" t="s">
        <v>653</v>
      </c>
      <c r="G108" s="303" t="s">
        <v>354</v>
      </c>
      <c r="H108" s="303" t="s">
        <v>1434</v>
      </c>
      <c r="I108" s="300">
        <f t="shared" si="0"/>
        <v>0</v>
      </c>
      <c r="J108" s="301">
        <f t="shared" si="1"/>
        <v>0</v>
      </c>
      <c r="K108" s="302" t="s">
        <v>1553</v>
      </c>
      <c r="L108" s="301">
        <f t="shared" si="2"/>
        <v>0</v>
      </c>
      <c r="M108" s="302">
        <f t="shared" si="3"/>
        <v>0</v>
      </c>
      <c r="N108" s="288">
        <f t="shared" si="4"/>
        <v>0</v>
      </c>
    </row>
    <row r="109" spans="1:14" ht="12.75">
      <c r="A109" s="261" t="s">
        <v>976</v>
      </c>
      <c r="B109" s="295">
        <f>VLOOKUP(A109,Adr!A:B,2,FALSE)</f>
        <v>0</v>
      </c>
      <c r="C109" s="303" t="s">
        <v>1554</v>
      </c>
      <c r="D109" s="304">
        <v>30408</v>
      </c>
      <c r="E109" s="298">
        <v>0</v>
      </c>
      <c r="F109" s="294" t="s">
        <v>653</v>
      </c>
      <c r="G109" s="307" t="s">
        <v>354</v>
      </c>
      <c r="H109" s="303" t="s">
        <v>1434</v>
      </c>
      <c r="I109" s="300">
        <f t="shared" si="0"/>
        <v>0</v>
      </c>
      <c r="J109" s="301">
        <f t="shared" si="1"/>
        <v>0</v>
      </c>
      <c r="K109" s="302" t="s">
        <v>1555</v>
      </c>
      <c r="L109" s="301">
        <f t="shared" si="2"/>
        <v>0</v>
      </c>
      <c r="M109" s="302">
        <f t="shared" si="3"/>
        <v>0</v>
      </c>
      <c r="N109" s="288">
        <f t="shared" si="4"/>
        <v>0</v>
      </c>
    </row>
    <row r="110" spans="1:14" ht="12.75">
      <c r="A110" s="308" t="s">
        <v>985</v>
      </c>
      <c r="B110" s="295">
        <f>VLOOKUP(A110,Adr!A:B,2,FALSE)</f>
        <v>0</v>
      </c>
      <c r="C110" s="303" t="s">
        <v>662</v>
      </c>
      <c r="D110" s="306">
        <v>10000</v>
      </c>
      <c r="E110" s="298">
        <v>0</v>
      </c>
      <c r="F110" s="294" t="s">
        <v>661</v>
      </c>
      <c r="G110" s="303" t="s">
        <v>356</v>
      </c>
      <c r="H110" s="303" t="s">
        <v>1434</v>
      </c>
      <c r="I110" s="300">
        <f t="shared" si="0"/>
        <v>0</v>
      </c>
      <c r="J110" s="301">
        <f t="shared" si="1"/>
        <v>0</v>
      </c>
      <c r="K110" s="302"/>
      <c r="L110" s="301">
        <f t="shared" si="2"/>
        <v>0</v>
      </c>
      <c r="M110" s="302">
        <f t="shared" si="3"/>
        <v>0</v>
      </c>
      <c r="N110" s="288">
        <f t="shared" si="4"/>
        <v>0</v>
      </c>
    </row>
    <row r="111" spans="1:14" ht="12.75">
      <c r="A111" s="294" t="s">
        <v>992</v>
      </c>
      <c r="B111" s="295">
        <f>VLOOKUP(A111,Adr!A:B,2,FALSE)</f>
        <v>0</v>
      </c>
      <c r="C111" s="305" t="s">
        <v>1556</v>
      </c>
      <c r="D111" s="297">
        <v>3234369</v>
      </c>
      <c r="E111" s="298">
        <v>0</v>
      </c>
      <c r="F111" s="299" t="s">
        <v>653</v>
      </c>
      <c r="G111" s="296" t="s">
        <v>354</v>
      </c>
      <c r="H111" s="296" t="s">
        <v>1434</v>
      </c>
      <c r="I111" s="300">
        <f t="shared" si="0"/>
        <v>0</v>
      </c>
      <c r="J111" s="301">
        <f t="shared" si="1"/>
        <v>0</v>
      </c>
      <c r="K111" s="302" t="s">
        <v>1557</v>
      </c>
      <c r="L111" s="301">
        <f t="shared" si="2"/>
        <v>0</v>
      </c>
      <c r="M111" s="302">
        <f t="shared" si="3"/>
        <v>0</v>
      </c>
      <c r="N111" s="288">
        <f t="shared" si="4"/>
        <v>0</v>
      </c>
    </row>
    <row r="112" spans="1:14" ht="12.75">
      <c r="A112" s="308" t="s">
        <v>992</v>
      </c>
      <c r="B112" s="295">
        <f>VLOOKUP(A112,Adr!A:B,2,FALSE)</f>
        <v>0</v>
      </c>
      <c r="C112" s="296" t="s">
        <v>1558</v>
      </c>
      <c r="D112" s="297">
        <v>13035</v>
      </c>
      <c r="E112" s="298">
        <v>0</v>
      </c>
      <c r="F112" s="299" t="s">
        <v>659</v>
      </c>
      <c r="G112" s="296" t="s">
        <v>356</v>
      </c>
      <c r="H112" s="296" t="s">
        <v>1434</v>
      </c>
      <c r="I112" s="300">
        <f t="shared" si="0"/>
        <v>0</v>
      </c>
      <c r="J112" s="301">
        <f t="shared" si="1"/>
        <v>0</v>
      </c>
      <c r="K112" s="302"/>
      <c r="L112" s="301">
        <f t="shared" si="2"/>
        <v>0</v>
      </c>
      <c r="M112" s="302">
        <f t="shared" si="3"/>
        <v>0</v>
      </c>
      <c r="N112" s="288">
        <f t="shared" si="4"/>
        <v>0</v>
      </c>
    </row>
    <row r="113" spans="1:14" ht="12.75">
      <c r="A113" s="308" t="s">
        <v>992</v>
      </c>
      <c r="B113" s="295">
        <f>VLOOKUP(A113,Adr!A:B,2,FALSE)</f>
        <v>0</v>
      </c>
      <c r="C113" s="303" t="s">
        <v>1559</v>
      </c>
      <c r="D113" s="306">
        <v>19554</v>
      </c>
      <c r="E113" s="298">
        <v>0</v>
      </c>
      <c r="F113" s="294" t="s">
        <v>659</v>
      </c>
      <c r="G113" s="303" t="s">
        <v>356</v>
      </c>
      <c r="H113" s="303" t="s">
        <v>1434</v>
      </c>
      <c r="I113" s="300">
        <f t="shared" si="0"/>
        <v>0</v>
      </c>
      <c r="J113" s="301">
        <f t="shared" si="1"/>
        <v>0</v>
      </c>
      <c r="K113" s="302"/>
      <c r="L113" s="301">
        <f t="shared" si="2"/>
        <v>0</v>
      </c>
      <c r="M113" s="302">
        <f t="shared" si="3"/>
        <v>0</v>
      </c>
      <c r="N113" s="288">
        <f t="shared" si="4"/>
        <v>0</v>
      </c>
    </row>
    <row r="114" spans="1:14" ht="12.75">
      <c r="A114" s="308" t="s">
        <v>998</v>
      </c>
      <c r="B114" s="295">
        <f>VLOOKUP(A114,Adr!A:B,2,FALSE)</f>
        <v>0</v>
      </c>
      <c r="C114" s="303" t="s">
        <v>1560</v>
      </c>
      <c r="D114" s="306">
        <v>30408</v>
      </c>
      <c r="E114" s="298">
        <v>0</v>
      </c>
      <c r="F114" s="294" t="s">
        <v>653</v>
      </c>
      <c r="G114" s="303" t="s">
        <v>354</v>
      </c>
      <c r="H114" s="303" t="s">
        <v>1434</v>
      </c>
      <c r="I114" s="300">
        <f t="shared" si="0"/>
        <v>0</v>
      </c>
      <c r="J114" s="301">
        <f t="shared" si="1"/>
        <v>0</v>
      </c>
      <c r="K114" s="302" t="s">
        <v>1561</v>
      </c>
      <c r="L114" s="301">
        <f t="shared" si="2"/>
        <v>0</v>
      </c>
      <c r="M114" s="302">
        <f t="shared" si="3"/>
        <v>0</v>
      </c>
      <c r="N114" s="288">
        <f t="shared" si="4"/>
        <v>0</v>
      </c>
    </row>
    <row r="115" spans="1:14" ht="12.75">
      <c r="A115" s="299" t="s">
        <v>1006</v>
      </c>
      <c r="B115" s="295">
        <f>VLOOKUP(A115,Adr!A:B,2,FALSE)</f>
        <v>0</v>
      </c>
      <c r="C115" s="296" t="s">
        <v>1562</v>
      </c>
      <c r="D115" s="297">
        <v>30408</v>
      </c>
      <c r="E115" s="298">
        <v>0</v>
      </c>
      <c r="F115" s="299" t="s">
        <v>653</v>
      </c>
      <c r="G115" s="296" t="s">
        <v>354</v>
      </c>
      <c r="H115" s="296" t="s">
        <v>1434</v>
      </c>
      <c r="I115" s="300">
        <f t="shared" si="0"/>
        <v>0</v>
      </c>
      <c r="J115" s="301">
        <f t="shared" si="1"/>
        <v>0</v>
      </c>
      <c r="K115" s="302" t="s">
        <v>1563</v>
      </c>
      <c r="L115" s="301">
        <f t="shared" si="2"/>
        <v>0</v>
      </c>
      <c r="M115" s="302">
        <f t="shared" si="3"/>
        <v>0</v>
      </c>
      <c r="N115" s="288">
        <f t="shared" si="4"/>
        <v>0</v>
      </c>
    </row>
    <row r="116" spans="1:14" ht="12.75">
      <c r="A116" s="261" t="s">
        <v>1006</v>
      </c>
      <c r="B116" s="295">
        <f>VLOOKUP(A116,Adr!A:B,2,FALSE)</f>
        <v>0</v>
      </c>
      <c r="C116" s="303" t="s">
        <v>1564</v>
      </c>
      <c r="D116" s="304">
        <v>8343</v>
      </c>
      <c r="E116" s="298">
        <v>0</v>
      </c>
      <c r="F116" s="294" t="s">
        <v>659</v>
      </c>
      <c r="G116" s="307" t="s">
        <v>356</v>
      </c>
      <c r="H116" s="303" t="s">
        <v>1434</v>
      </c>
      <c r="I116" s="300">
        <f t="shared" si="0"/>
        <v>0</v>
      </c>
      <c r="J116" s="301">
        <f t="shared" si="1"/>
        <v>0</v>
      </c>
      <c r="K116" s="302"/>
      <c r="L116" s="301">
        <f t="shared" si="2"/>
        <v>0</v>
      </c>
      <c r="M116" s="302">
        <f t="shared" si="3"/>
        <v>0</v>
      </c>
      <c r="N116" s="288">
        <f t="shared" si="4"/>
        <v>0</v>
      </c>
    </row>
    <row r="117" spans="1:14" ht="12.75">
      <c r="A117" s="294" t="s">
        <v>1015</v>
      </c>
      <c r="B117" s="295">
        <f>VLOOKUP(A117,Adr!A:B,2,FALSE)</f>
        <v>0</v>
      </c>
      <c r="C117" s="296" t="s">
        <v>1565</v>
      </c>
      <c r="D117" s="297">
        <v>54512</v>
      </c>
      <c r="E117" s="298">
        <v>0</v>
      </c>
      <c r="F117" s="299" t="s">
        <v>653</v>
      </c>
      <c r="G117" s="296" t="s">
        <v>354</v>
      </c>
      <c r="H117" s="296" t="s">
        <v>1434</v>
      </c>
      <c r="I117" s="300">
        <f t="shared" si="0"/>
        <v>0</v>
      </c>
      <c r="J117" s="301">
        <f t="shared" si="1"/>
        <v>0</v>
      </c>
      <c r="K117" s="302" t="s">
        <v>1566</v>
      </c>
      <c r="L117" s="301">
        <f t="shared" si="2"/>
        <v>0</v>
      </c>
      <c r="M117" s="302">
        <f t="shared" si="3"/>
        <v>0</v>
      </c>
      <c r="N117" s="288">
        <f t="shared" si="4"/>
        <v>0</v>
      </c>
    </row>
    <row r="118" spans="1:14" ht="12.75">
      <c r="A118" s="294" t="s">
        <v>1020</v>
      </c>
      <c r="B118" s="295">
        <f>VLOOKUP(A118,Adr!A:B,2,FALSE)</f>
        <v>0</v>
      </c>
      <c r="C118" s="305" t="s">
        <v>1567</v>
      </c>
      <c r="D118" s="306">
        <v>27408</v>
      </c>
      <c r="E118" s="298">
        <v>0</v>
      </c>
      <c r="F118" s="299" t="s">
        <v>653</v>
      </c>
      <c r="G118" s="296" t="s">
        <v>354</v>
      </c>
      <c r="H118" s="296" t="s">
        <v>1434</v>
      </c>
      <c r="I118" s="300">
        <f t="shared" si="0"/>
        <v>0</v>
      </c>
      <c r="J118" s="301">
        <f t="shared" si="1"/>
        <v>0</v>
      </c>
      <c r="K118" s="302" t="s">
        <v>1568</v>
      </c>
      <c r="L118" s="301">
        <f t="shared" si="2"/>
        <v>0</v>
      </c>
      <c r="M118" s="302">
        <f t="shared" si="3"/>
        <v>0</v>
      </c>
      <c r="N118" s="288">
        <f t="shared" si="4"/>
        <v>0</v>
      </c>
    </row>
    <row r="119" spans="1:14" ht="12.75">
      <c r="A119" s="294" t="s">
        <v>1020</v>
      </c>
      <c r="B119" s="295">
        <f>VLOOKUP(A119,Adr!A:B,2,FALSE)</f>
        <v>0</v>
      </c>
      <c r="C119" s="303" t="s">
        <v>1569</v>
      </c>
      <c r="D119" s="304">
        <v>3000</v>
      </c>
      <c r="E119" s="298">
        <v>0</v>
      </c>
      <c r="F119" s="294" t="s">
        <v>653</v>
      </c>
      <c r="G119" s="303" t="s">
        <v>354</v>
      </c>
      <c r="H119" s="303" t="s">
        <v>1455</v>
      </c>
      <c r="I119" s="300">
        <f t="shared" si="0"/>
        <v>0</v>
      </c>
      <c r="J119" s="301">
        <f t="shared" si="1"/>
        <v>0</v>
      </c>
      <c r="K119" s="302" t="s">
        <v>1568</v>
      </c>
      <c r="L119" s="301">
        <f t="shared" si="2"/>
        <v>0</v>
      </c>
      <c r="M119" s="302">
        <f t="shared" si="3"/>
        <v>0</v>
      </c>
      <c r="N119" s="288">
        <f t="shared" si="4"/>
        <v>0</v>
      </c>
    </row>
    <row r="120" spans="1:14" ht="12.75">
      <c r="A120" s="294" t="s">
        <v>1026</v>
      </c>
      <c r="B120" s="295">
        <f>VLOOKUP(A120,Adr!A:B,2,FALSE)</f>
        <v>0</v>
      </c>
      <c r="C120" s="296" t="s">
        <v>1570</v>
      </c>
      <c r="D120" s="306">
        <v>350409</v>
      </c>
      <c r="E120" s="298">
        <v>0</v>
      </c>
      <c r="F120" s="299" t="s">
        <v>653</v>
      </c>
      <c r="G120" s="296" t="s">
        <v>354</v>
      </c>
      <c r="H120" s="296" t="s">
        <v>1434</v>
      </c>
      <c r="I120" s="300">
        <f t="shared" si="0"/>
        <v>0</v>
      </c>
      <c r="J120" s="301">
        <f t="shared" si="1"/>
        <v>0</v>
      </c>
      <c r="K120" s="302" t="s">
        <v>1571</v>
      </c>
      <c r="L120" s="301">
        <f t="shared" si="2"/>
        <v>0</v>
      </c>
      <c r="M120" s="302">
        <f t="shared" si="3"/>
        <v>0</v>
      </c>
      <c r="N120" s="288">
        <f t="shared" si="4"/>
        <v>0</v>
      </c>
    </row>
    <row r="121" spans="1:14" ht="12.75">
      <c r="A121" s="261" t="s">
        <v>1032</v>
      </c>
      <c r="B121" s="295">
        <f>VLOOKUP(A121,Adr!A:B,2,FALSE)</f>
        <v>0</v>
      </c>
      <c r="C121" s="303" t="s">
        <v>1572</v>
      </c>
      <c r="D121" s="304">
        <v>2069929</v>
      </c>
      <c r="E121" s="298">
        <v>0</v>
      </c>
      <c r="F121" s="299" t="s">
        <v>653</v>
      </c>
      <c r="G121" s="307" t="s">
        <v>354</v>
      </c>
      <c r="H121" s="303" t="s">
        <v>1434</v>
      </c>
      <c r="I121" s="300">
        <f t="shared" si="0"/>
        <v>0</v>
      </c>
      <c r="J121" s="301">
        <f t="shared" si="1"/>
        <v>0</v>
      </c>
      <c r="K121" s="302" t="s">
        <v>1573</v>
      </c>
      <c r="L121" s="301">
        <f t="shared" si="2"/>
        <v>0</v>
      </c>
      <c r="M121" s="302">
        <f t="shared" si="3"/>
        <v>0</v>
      </c>
      <c r="N121" s="288">
        <f t="shared" si="4"/>
        <v>0</v>
      </c>
    </row>
    <row r="122" spans="1:14" ht="12.75">
      <c r="A122" s="294" t="s">
        <v>1038</v>
      </c>
      <c r="B122" s="295">
        <f>VLOOKUP(A122,Adr!A:B,2,FALSE)</f>
        <v>0</v>
      </c>
      <c r="C122" s="305" t="s">
        <v>1574</v>
      </c>
      <c r="D122" s="306">
        <v>2929357</v>
      </c>
      <c r="E122" s="298">
        <v>0</v>
      </c>
      <c r="F122" s="299" t="s">
        <v>653</v>
      </c>
      <c r="G122" s="296" t="s">
        <v>354</v>
      </c>
      <c r="H122" s="296" t="s">
        <v>1434</v>
      </c>
      <c r="I122" s="300">
        <f t="shared" si="0"/>
        <v>0</v>
      </c>
      <c r="J122" s="301">
        <f t="shared" si="1"/>
        <v>0</v>
      </c>
      <c r="K122" s="302" t="s">
        <v>1575</v>
      </c>
      <c r="L122" s="301">
        <f t="shared" si="2"/>
        <v>0</v>
      </c>
      <c r="M122" s="302">
        <f t="shared" si="3"/>
        <v>0</v>
      </c>
      <c r="N122" s="288">
        <f t="shared" si="4"/>
        <v>0</v>
      </c>
    </row>
    <row r="123" spans="1:14" ht="12.75">
      <c r="A123" s="294" t="s">
        <v>1038</v>
      </c>
      <c r="B123" s="295">
        <f>VLOOKUP(A123,Adr!A:B,2,FALSE)</f>
        <v>0</v>
      </c>
      <c r="C123" s="305" t="s">
        <v>1576</v>
      </c>
      <c r="D123" s="297">
        <v>30454</v>
      </c>
      <c r="E123" s="298">
        <v>0</v>
      </c>
      <c r="F123" s="299" t="s">
        <v>653</v>
      </c>
      <c r="G123" s="296" t="s">
        <v>354</v>
      </c>
      <c r="H123" s="296" t="s">
        <v>1455</v>
      </c>
      <c r="I123" s="300">
        <f t="shared" si="0"/>
        <v>0</v>
      </c>
      <c r="J123" s="301">
        <f t="shared" si="1"/>
        <v>0</v>
      </c>
      <c r="K123" s="302" t="s">
        <v>1575</v>
      </c>
      <c r="L123" s="301">
        <f t="shared" si="2"/>
        <v>0</v>
      </c>
      <c r="M123" s="302">
        <f t="shared" si="3"/>
        <v>0</v>
      </c>
      <c r="N123" s="288">
        <f t="shared" si="4"/>
        <v>0</v>
      </c>
    </row>
    <row r="124" spans="1:14" ht="12.75">
      <c r="A124" s="294" t="s">
        <v>1038</v>
      </c>
      <c r="B124" s="295">
        <f>VLOOKUP(A124,Adr!A:B,2,FALSE)</f>
        <v>0</v>
      </c>
      <c r="C124" s="296" t="s">
        <v>1577</v>
      </c>
      <c r="D124" s="297">
        <v>5214</v>
      </c>
      <c r="E124" s="298">
        <v>0</v>
      </c>
      <c r="F124" s="299" t="s">
        <v>659</v>
      </c>
      <c r="G124" s="296" t="s">
        <v>356</v>
      </c>
      <c r="H124" s="296" t="s">
        <v>1434</v>
      </c>
      <c r="I124" s="300">
        <f t="shared" si="0"/>
        <v>0</v>
      </c>
      <c r="J124" s="301">
        <f t="shared" si="1"/>
        <v>0</v>
      </c>
      <c r="K124" s="302"/>
      <c r="L124" s="301">
        <f t="shared" si="2"/>
        <v>0</v>
      </c>
      <c r="M124" s="302">
        <f t="shared" si="3"/>
        <v>0</v>
      </c>
      <c r="N124" s="288">
        <f t="shared" si="4"/>
        <v>0</v>
      </c>
    </row>
    <row r="125" spans="1:14" ht="12.75">
      <c r="A125" s="294" t="s">
        <v>1038</v>
      </c>
      <c r="B125" s="295">
        <f>VLOOKUP(A125,Adr!A:B,2,FALSE)</f>
        <v>0</v>
      </c>
      <c r="C125" s="305" t="s">
        <v>1578</v>
      </c>
      <c r="D125" s="306">
        <v>20643</v>
      </c>
      <c r="E125" s="298">
        <v>0</v>
      </c>
      <c r="F125" s="299" t="s">
        <v>659</v>
      </c>
      <c r="G125" s="296" t="s">
        <v>356</v>
      </c>
      <c r="H125" s="296" t="s">
        <v>1434</v>
      </c>
      <c r="I125" s="300">
        <f t="shared" si="0"/>
        <v>0</v>
      </c>
      <c r="J125" s="301">
        <f t="shared" si="1"/>
        <v>0</v>
      </c>
      <c r="K125" s="302"/>
      <c r="L125" s="301">
        <f t="shared" si="2"/>
        <v>0</v>
      </c>
      <c r="M125" s="302">
        <f t="shared" si="3"/>
        <v>0</v>
      </c>
      <c r="N125" s="288">
        <f t="shared" si="4"/>
        <v>0</v>
      </c>
    </row>
    <row r="126" spans="1:14" ht="12.75">
      <c r="A126" s="261" t="s">
        <v>1038</v>
      </c>
      <c r="B126" s="295">
        <f>VLOOKUP(A126,Adr!A:B,2,FALSE)</f>
        <v>0</v>
      </c>
      <c r="C126" s="303" t="s">
        <v>1579</v>
      </c>
      <c r="D126" s="304">
        <v>20643</v>
      </c>
      <c r="E126" s="298">
        <v>0</v>
      </c>
      <c r="F126" s="294" t="s">
        <v>659</v>
      </c>
      <c r="G126" s="307" t="s">
        <v>356</v>
      </c>
      <c r="H126" s="303" t="s">
        <v>1434</v>
      </c>
      <c r="I126" s="300">
        <f t="shared" si="0"/>
        <v>0</v>
      </c>
      <c r="J126" s="301">
        <f t="shared" si="1"/>
        <v>0</v>
      </c>
      <c r="K126" s="302"/>
      <c r="L126" s="301">
        <f t="shared" si="2"/>
        <v>0</v>
      </c>
      <c r="M126" s="302">
        <f t="shared" si="3"/>
        <v>0</v>
      </c>
      <c r="N126" s="288">
        <f t="shared" si="4"/>
        <v>0</v>
      </c>
    </row>
    <row r="127" spans="1:14" ht="12.75">
      <c r="A127" s="308" t="s">
        <v>1038</v>
      </c>
      <c r="B127" s="295">
        <f>VLOOKUP(A127,Adr!A:B,2,FALSE)</f>
        <v>0</v>
      </c>
      <c r="C127" s="296" t="s">
        <v>1580</v>
      </c>
      <c r="D127" s="297">
        <v>31285</v>
      </c>
      <c r="E127" s="298">
        <v>0</v>
      </c>
      <c r="F127" s="299" t="s">
        <v>659</v>
      </c>
      <c r="G127" s="296" t="s">
        <v>356</v>
      </c>
      <c r="H127" s="296" t="s">
        <v>1434</v>
      </c>
      <c r="I127" s="300">
        <f t="shared" si="0"/>
        <v>0</v>
      </c>
      <c r="J127" s="301">
        <f t="shared" si="1"/>
        <v>0</v>
      </c>
      <c r="K127" s="302"/>
      <c r="L127" s="301">
        <f t="shared" si="2"/>
        <v>0</v>
      </c>
      <c r="M127" s="302">
        <f t="shared" si="3"/>
        <v>0</v>
      </c>
      <c r="N127" s="288">
        <f t="shared" si="4"/>
        <v>0</v>
      </c>
    </row>
    <row r="128" spans="1:14" ht="12.75">
      <c r="A128" s="294" t="s">
        <v>1038</v>
      </c>
      <c r="B128" s="295">
        <f>VLOOKUP(A128,Adr!A:B,2,FALSE)</f>
        <v>0</v>
      </c>
      <c r="C128" s="296" t="s">
        <v>1581</v>
      </c>
      <c r="D128" s="297">
        <v>10429</v>
      </c>
      <c r="E128" s="298">
        <v>0</v>
      </c>
      <c r="F128" s="299" t="s">
        <v>659</v>
      </c>
      <c r="G128" s="296" t="s">
        <v>356</v>
      </c>
      <c r="H128" s="296" t="s">
        <v>1434</v>
      </c>
      <c r="I128" s="300">
        <f t="shared" si="0"/>
        <v>0</v>
      </c>
      <c r="J128" s="301">
        <f t="shared" si="1"/>
        <v>0</v>
      </c>
      <c r="K128" s="302"/>
      <c r="L128" s="301">
        <f t="shared" si="2"/>
        <v>0</v>
      </c>
      <c r="M128" s="302">
        <f t="shared" si="3"/>
        <v>0</v>
      </c>
      <c r="N128" s="288">
        <f t="shared" si="4"/>
        <v>0</v>
      </c>
    </row>
    <row r="129" spans="1:14" ht="12.75">
      <c r="A129" s="294" t="s">
        <v>1038</v>
      </c>
      <c r="B129" s="295">
        <f>VLOOKUP(A129,Adr!A:B,2,FALSE)</f>
        <v>0</v>
      </c>
      <c r="C129" s="296" t="s">
        <v>1582</v>
      </c>
      <c r="D129" s="306">
        <v>41714</v>
      </c>
      <c r="E129" s="298">
        <v>0</v>
      </c>
      <c r="F129" s="299" t="s">
        <v>659</v>
      </c>
      <c r="G129" s="296" t="s">
        <v>356</v>
      </c>
      <c r="H129" s="296" t="s">
        <v>1434</v>
      </c>
      <c r="I129" s="300">
        <f t="shared" si="0"/>
        <v>0</v>
      </c>
      <c r="J129" s="301">
        <f t="shared" si="1"/>
        <v>0</v>
      </c>
      <c r="K129" s="302"/>
      <c r="L129" s="301">
        <f t="shared" si="2"/>
        <v>0</v>
      </c>
      <c r="M129" s="302">
        <f t="shared" si="3"/>
        <v>0</v>
      </c>
      <c r="N129" s="288">
        <f t="shared" si="4"/>
        <v>0</v>
      </c>
    </row>
    <row r="130" spans="1:14" ht="12.75">
      <c r="A130" s="294" t="s">
        <v>1038</v>
      </c>
      <c r="B130" s="295">
        <f>VLOOKUP(A130,Adr!A:B,2,FALSE)</f>
        <v>0</v>
      </c>
      <c r="C130" s="305" t="s">
        <v>1583</v>
      </c>
      <c r="D130" s="306">
        <v>10429</v>
      </c>
      <c r="E130" s="298">
        <v>0</v>
      </c>
      <c r="F130" s="299" t="s">
        <v>659</v>
      </c>
      <c r="G130" s="296" t="s">
        <v>356</v>
      </c>
      <c r="H130" s="296" t="s">
        <v>1434</v>
      </c>
      <c r="I130" s="300">
        <f t="shared" si="0"/>
        <v>0</v>
      </c>
      <c r="J130" s="301">
        <f t="shared" si="1"/>
        <v>0</v>
      </c>
      <c r="K130" s="302"/>
      <c r="L130" s="301">
        <f t="shared" si="2"/>
        <v>0</v>
      </c>
      <c r="M130" s="302">
        <f t="shared" si="3"/>
        <v>0</v>
      </c>
      <c r="N130" s="288">
        <f t="shared" si="4"/>
        <v>0</v>
      </c>
    </row>
    <row r="131" spans="1:14" ht="12.75">
      <c r="A131" s="294" t="s">
        <v>1038</v>
      </c>
      <c r="B131" s="295">
        <f>VLOOKUP(A131,Adr!A:B,2,FALSE)</f>
        <v>0</v>
      </c>
      <c r="C131" s="305" t="s">
        <v>1584</v>
      </c>
      <c r="D131" s="306">
        <v>15643</v>
      </c>
      <c r="E131" s="298">
        <v>0</v>
      </c>
      <c r="F131" s="299" t="s">
        <v>659</v>
      </c>
      <c r="G131" s="296" t="s">
        <v>356</v>
      </c>
      <c r="H131" s="296" t="s">
        <v>1434</v>
      </c>
      <c r="I131" s="300">
        <f t="shared" si="0"/>
        <v>0</v>
      </c>
      <c r="J131" s="301">
        <f t="shared" si="1"/>
        <v>0</v>
      </c>
      <c r="K131" s="302"/>
      <c r="L131" s="301">
        <f t="shared" si="2"/>
        <v>0</v>
      </c>
      <c r="M131" s="302">
        <f t="shared" si="3"/>
        <v>0</v>
      </c>
      <c r="N131" s="288">
        <f t="shared" si="4"/>
        <v>0</v>
      </c>
    </row>
    <row r="132" spans="1:14" ht="12.75">
      <c r="A132" s="308" t="s">
        <v>1038</v>
      </c>
      <c r="B132" s="295">
        <f>VLOOKUP(A132,Adr!A:B,2,FALSE)</f>
        <v>0</v>
      </c>
      <c r="C132" s="296" t="s">
        <v>1585</v>
      </c>
      <c r="D132" s="297">
        <v>62571</v>
      </c>
      <c r="E132" s="298">
        <v>0</v>
      </c>
      <c r="F132" s="299" t="s">
        <v>659</v>
      </c>
      <c r="G132" s="296" t="s">
        <v>356</v>
      </c>
      <c r="H132" s="296" t="s">
        <v>1434</v>
      </c>
      <c r="I132" s="300">
        <f t="shared" si="0"/>
        <v>0</v>
      </c>
      <c r="J132" s="301">
        <f t="shared" si="1"/>
        <v>0</v>
      </c>
      <c r="K132" s="302"/>
      <c r="L132" s="301">
        <f t="shared" si="2"/>
        <v>0</v>
      </c>
      <c r="M132" s="302">
        <f t="shared" si="3"/>
        <v>0</v>
      </c>
      <c r="N132" s="288">
        <f t="shared" si="4"/>
        <v>0</v>
      </c>
    </row>
    <row r="133" spans="1:14" ht="12.75">
      <c r="A133" s="308" t="s">
        <v>1038</v>
      </c>
      <c r="B133" s="295">
        <f>VLOOKUP(A133,Adr!A:B,2,FALSE)</f>
        <v>0</v>
      </c>
      <c r="C133" s="296" t="s">
        <v>1586</v>
      </c>
      <c r="D133" s="306">
        <v>12821</v>
      </c>
      <c r="E133" s="298">
        <v>0</v>
      </c>
      <c r="F133" s="299" t="s">
        <v>659</v>
      </c>
      <c r="G133" s="296" t="s">
        <v>356</v>
      </c>
      <c r="H133" s="296" t="s">
        <v>1434</v>
      </c>
      <c r="I133" s="300">
        <f t="shared" si="0"/>
        <v>0</v>
      </c>
      <c r="J133" s="301">
        <f t="shared" si="1"/>
        <v>0</v>
      </c>
      <c r="K133" s="302"/>
      <c r="L133" s="301">
        <f t="shared" si="2"/>
        <v>0</v>
      </c>
      <c r="M133" s="302">
        <f t="shared" si="3"/>
        <v>0</v>
      </c>
      <c r="N133" s="288">
        <f t="shared" si="4"/>
        <v>0</v>
      </c>
    </row>
    <row r="134" spans="1:14" ht="12.75">
      <c r="A134" s="294" t="s">
        <v>1038</v>
      </c>
      <c r="B134" s="295">
        <f>VLOOKUP(A134,Adr!A:B,2,FALSE)</f>
        <v>0</v>
      </c>
      <c r="C134" s="305" t="s">
        <v>1587</v>
      </c>
      <c r="D134" s="306">
        <v>10429</v>
      </c>
      <c r="E134" s="298">
        <v>0</v>
      </c>
      <c r="F134" s="299" t="s">
        <v>659</v>
      </c>
      <c r="G134" s="296" t="s">
        <v>356</v>
      </c>
      <c r="H134" s="296" t="s">
        <v>1434</v>
      </c>
      <c r="I134" s="300">
        <f t="shared" si="0"/>
        <v>0</v>
      </c>
      <c r="J134" s="301">
        <f t="shared" si="1"/>
        <v>0</v>
      </c>
      <c r="K134" s="302"/>
      <c r="L134" s="301">
        <f t="shared" si="2"/>
        <v>0</v>
      </c>
      <c r="M134" s="302">
        <f t="shared" si="3"/>
        <v>0</v>
      </c>
      <c r="N134" s="288">
        <f t="shared" si="4"/>
        <v>0</v>
      </c>
    </row>
    <row r="135" spans="1:14" ht="12.75">
      <c r="A135" s="308" t="s">
        <v>1038</v>
      </c>
      <c r="B135" s="295">
        <f>VLOOKUP(A135,Adr!A:B,2,FALSE)</f>
        <v>0</v>
      </c>
      <c r="C135" s="296" t="s">
        <v>1588</v>
      </c>
      <c r="D135" s="297">
        <v>13035</v>
      </c>
      <c r="E135" s="298">
        <v>0</v>
      </c>
      <c r="F135" s="299" t="s">
        <v>659</v>
      </c>
      <c r="G135" s="296" t="s">
        <v>356</v>
      </c>
      <c r="H135" s="296" t="s">
        <v>1434</v>
      </c>
      <c r="I135" s="300">
        <f t="shared" si="0"/>
        <v>0</v>
      </c>
      <c r="J135" s="301">
        <f t="shared" si="1"/>
        <v>0</v>
      </c>
      <c r="K135" s="302"/>
      <c r="L135" s="301">
        <f t="shared" si="2"/>
        <v>0</v>
      </c>
      <c r="M135" s="302">
        <f t="shared" si="3"/>
        <v>0</v>
      </c>
      <c r="N135" s="288">
        <f t="shared" si="4"/>
        <v>0</v>
      </c>
    </row>
    <row r="136" spans="1:14" ht="12.75">
      <c r="A136" s="294" t="s">
        <v>1046</v>
      </c>
      <c r="B136" s="295">
        <f>VLOOKUP(A136,Adr!A:B,2,FALSE)</f>
        <v>0</v>
      </c>
      <c r="C136" s="296" t="s">
        <v>1589</v>
      </c>
      <c r="D136" s="297">
        <v>33567</v>
      </c>
      <c r="E136" s="298">
        <v>0</v>
      </c>
      <c r="F136" s="299" t="s">
        <v>653</v>
      </c>
      <c r="G136" s="296" t="s">
        <v>354</v>
      </c>
      <c r="H136" s="296" t="s">
        <v>1434</v>
      </c>
      <c r="I136" s="300">
        <f t="shared" si="0"/>
        <v>0</v>
      </c>
      <c r="J136" s="301">
        <f t="shared" si="1"/>
        <v>0</v>
      </c>
      <c r="K136" s="302" t="s">
        <v>1590</v>
      </c>
      <c r="L136" s="301">
        <f t="shared" si="2"/>
        <v>0</v>
      </c>
      <c r="M136" s="302">
        <f t="shared" si="3"/>
        <v>0</v>
      </c>
      <c r="N136" s="288">
        <f t="shared" si="4"/>
        <v>0</v>
      </c>
    </row>
    <row r="137" spans="1:14" ht="12.75">
      <c r="A137" s="299" t="s">
        <v>1051</v>
      </c>
      <c r="B137" s="295">
        <f>VLOOKUP(A137,Adr!A:B,2,FALSE)</f>
        <v>0</v>
      </c>
      <c r="C137" s="296" t="s">
        <v>1591</v>
      </c>
      <c r="D137" s="297">
        <v>30408</v>
      </c>
      <c r="E137" s="298">
        <v>0</v>
      </c>
      <c r="F137" s="299" t="s">
        <v>653</v>
      </c>
      <c r="G137" s="296" t="s">
        <v>354</v>
      </c>
      <c r="H137" s="296" t="s">
        <v>1434</v>
      </c>
      <c r="I137" s="300">
        <f t="shared" si="0"/>
        <v>0</v>
      </c>
      <c r="J137" s="301">
        <f t="shared" si="1"/>
        <v>0</v>
      </c>
      <c r="K137" s="302" t="s">
        <v>1592</v>
      </c>
      <c r="L137" s="301">
        <f t="shared" si="2"/>
        <v>0</v>
      </c>
      <c r="M137" s="302">
        <f t="shared" si="3"/>
        <v>0</v>
      </c>
      <c r="N137" s="288">
        <f t="shared" si="4"/>
        <v>0</v>
      </c>
    </row>
    <row r="138" spans="1:14" ht="12.75">
      <c r="A138" s="299" t="s">
        <v>1059</v>
      </c>
      <c r="B138" s="295">
        <f>VLOOKUP(A138,Adr!A:B,2,FALSE)</f>
        <v>0</v>
      </c>
      <c r="C138" s="296" t="s">
        <v>1593</v>
      </c>
      <c r="D138" s="297">
        <v>20408</v>
      </c>
      <c r="E138" s="298">
        <v>0</v>
      </c>
      <c r="F138" s="294" t="s">
        <v>653</v>
      </c>
      <c r="G138" s="296" t="s">
        <v>354</v>
      </c>
      <c r="H138" s="296" t="s">
        <v>1434</v>
      </c>
      <c r="I138" s="300">
        <f t="shared" si="0"/>
        <v>0</v>
      </c>
      <c r="J138" s="301">
        <f t="shared" si="1"/>
        <v>0</v>
      </c>
      <c r="K138" s="302" t="s">
        <v>1594</v>
      </c>
      <c r="L138" s="301">
        <f t="shared" si="2"/>
        <v>0</v>
      </c>
      <c r="M138" s="302">
        <f t="shared" si="3"/>
        <v>0</v>
      </c>
      <c r="N138" s="288">
        <f t="shared" si="4"/>
        <v>0</v>
      </c>
    </row>
    <row r="139" spans="1:14" ht="12.75">
      <c r="A139" s="261" t="s">
        <v>1059</v>
      </c>
      <c r="B139" s="295">
        <f>VLOOKUP(A139,Adr!A:B,2,FALSE)</f>
        <v>0</v>
      </c>
      <c r="C139" s="303" t="s">
        <v>1595</v>
      </c>
      <c r="D139" s="304">
        <v>10000</v>
      </c>
      <c r="E139" s="298">
        <v>0</v>
      </c>
      <c r="F139" s="294" t="s">
        <v>653</v>
      </c>
      <c r="G139" s="307" t="s">
        <v>354</v>
      </c>
      <c r="H139" s="303" t="s">
        <v>1455</v>
      </c>
      <c r="I139" s="300">
        <f t="shared" si="0"/>
        <v>0</v>
      </c>
      <c r="J139" s="301">
        <f t="shared" si="1"/>
        <v>0</v>
      </c>
      <c r="K139" s="302" t="s">
        <v>1594</v>
      </c>
      <c r="L139" s="301">
        <f t="shared" si="2"/>
        <v>0</v>
      </c>
      <c r="M139" s="302">
        <f t="shared" si="3"/>
        <v>0</v>
      </c>
      <c r="N139" s="288">
        <f t="shared" si="4"/>
        <v>0</v>
      </c>
    </row>
    <row r="140" spans="1:14" ht="12.75">
      <c r="A140" s="256" t="s">
        <v>1065</v>
      </c>
      <c r="B140" s="295">
        <f>VLOOKUP(A140,Adr!A:B,2,FALSE)</f>
        <v>0</v>
      </c>
      <c r="C140" s="303" t="s">
        <v>1596</v>
      </c>
      <c r="D140" s="304">
        <v>51019</v>
      </c>
      <c r="E140" s="298">
        <v>0</v>
      </c>
      <c r="F140" s="294" t="s">
        <v>653</v>
      </c>
      <c r="G140" s="307" t="s">
        <v>354</v>
      </c>
      <c r="H140" s="303" t="s">
        <v>1434</v>
      </c>
      <c r="I140" s="300">
        <f t="shared" si="0"/>
        <v>0</v>
      </c>
      <c r="J140" s="301">
        <f t="shared" si="1"/>
        <v>0</v>
      </c>
      <c r="K140" s="302" t="s">
        <v>1597</v>
      </c>
      <c r="L140" s="301">
        <f t="shared" si="2"/>
        <v>0</v>
      </c>
      <c r="M140" s="302">
        <f t="shared" si="3"/>
        <v>0</v>
      </c>
      <c r="N140" s="288">
        <f t="shared" si="4"/>
        <v>0</v>
      </c>
    </row>
    <row r="141" spans="1:14" ht="12.75">
      <c r="A141" s="256" t="s">
        <v>1081</v>
      </c>
      <c r="B141" s="295">
        <f>VLOOKUP(A141,Adr!A:B,2,FALSE)</f>
        <v>0</v>
      </c>
      <c r="C141" s="303" t="s">
        <v>1598</v>
      </c>
      <c r="D141" s="304">
        <v>12350474</v>
      </c>
      <c r="E141" s="298">
        <v>0</v>
      </c>
      <c r="F141" s="294" t="s">
        <v>653</v>
      </c>
      <c r="G141" s="307" t="s">
        <v>354</v>
      </c>
      <c r="H141" s="303" t="s">
        <v>1434</v>
      </c>
      <c r="I141" s="300">
        <f t="shared" si="0"/>
        <v>0</v>
      </c>
      <c r="J141" s="301">
        <f t="shared" si="1"/>
        <v>0</v>
      </c>
      <c r="K141" s="302" t="s">
        <v>1599</v>
      </c>
      <c r="L141" s="301">
        <f t="shared" si="2"/>
        <v>0</v>
      </c>
      <c r="M141" s="302">
        <f t="shared" si="3"/>
        <v>0</v>
      </c>
      <c r="N141" s="288">
        <f t="shared" si="4"/>
        <v>0</v>
      </c>
    </row>
    <row r="142" spans="1:14" ht="12.75">
      <c r="A142" s="261" t="s">
        <v>1088</v>
      </c>
      <c r="B142" s="295">
        <f>VLOOKUP(A142,Adr!A:B,2,FALSE)</f>
        <v>0</v>
      </c>
      <c r="C142" s="303" t="s">
        <v>1600</v>
      </c>
      <c r="D142" s="304">
        <v>57288</v>
      </c>
      <c r="E142" s="298">
        <v>0</v>
      </c>
      <c r="F142" s="294" t="s">
        <v>653</v>
      </c>
      <c r="G142" s="307" t="s">
        <v>354</v>
      </c>
      <c r="H142" s="303" t="s">
        <v>1434</v>
      </c>
      <c r="I142" s="300">
        <f t="shared" si="0"/>
        <v>0</v>
      </c>
      <c r="J142" s="301">
        <f t="shared" si="1"/>
        <v>0</v>
      </c>
      <c r="K142" s="302" t="s">
        <v>1601</v>
      </c>
      <c r="L142" s="301">
        <f t="shared" si="2"/>
        <v>0</v>
      </c>
      <c r="M142" s="302">
        <f t="shared" si="3"/>
        <v>0</v>
      </c>
      <c r="N142" s="288">
        <f t="shared" si="4"/>
        <v>0</v>
      </c>
    </row>
    <row r="143" spans="1:14" ht="12.75">
      <c r="A143" s="261" t="s">
        <v>1088</v>
      </c>
      <c r="B143" s="295">
        <f>VLOOKUP(A143,Adr!A:B,2,FALSE)</f>
        <v>0</v>
      </c>
      <c r="C143" s="303" t="s">
        <v>1602</v>
      </c>
      <c r="D143" s="304">
        <v>46421</v>
      </c>
      <c r="E143" s="298">
        <v>0</v>
      </c>
      <c r="F143" s="294" t="s">
        <v>653</v>
      </c>
      <c r="G143" s="307" t="s">
        <v>354</v>
      </c>
      <c r="H143" s="303" t="s">
        <v>1434</v>
      </c>
      <c r="I143" s="300">
        <f t="shared" si="0"/>
        <v>0</v>
      </c>
      <c r="J143" s="301">
        <f t="shared" si="1"/>
        <v>0</v>
      </c>
      <c r="K143" s="302" t="s">
        <v>1603</v>
      </c>
      <c r="L143" s="301">
        <f t="shared" si="2"/>
        <v>0</v>
      </c>
      <c r="M143" s="302">
        <f t="shared" si="3"/>
        <v>0</v>
      </c>
      <c r="N143" s="288">
        <f t="shared" si="4"/>
        <v>0</v>
      </c>
    </row>
    <row r="144" spans="1:14" ht="12.75">
      <c r="A144" s="294" t="s">
        <v>1088</v>
      </c>
      <c r="B144" s="295">
        <f>VLOOKUP(A144,Adr!A:B,2,FALSE)</f>
        <v>0</v>
      </c>
      <c r="C144" s="305" t="s">
        <v>1604</v>
      </c>
      <c r="D144" s="306">
        <v>10429</v>
      </c>
      <c r="E144" s="298">
        <v>0</v>
      </c>
      <c r="F144" s="294" t="s">
        <v>659</v>
      </c>
      <c r="G144" s="303" t="s">
        <v>356</v>
      </c>
      <c r="H144" s="303" t="s">
        <v>1434</v>
      </c>
      <c r="I144" s="300">
        <f t="shared" si="0"/>
        <v>0</v>
      </c>
      <c r="J144" s="301">
        <f t="shared" si="1"/>
        <v>0</v>
      </c>
      <c r="K144" s="302"/>
      <c r="L144" s="301">
        <f t="shared" si="2"/>
        <v>0</v>
      </c>
      <c r="M144" s="302">
        <f t="shared" si="3"/>
        <v>0</v>
      </c>
      <c r="N144" s="288">
        <f t="shared" si="4"/>
        <v>0</v>
      </c>
    </row>
    <row r="145" spans="1:14" ht="12.75">
      <c r="A145" s="256" t="s">
        <v>1088</v>
      </c>
      <c r="B145" s="295">
        <f>VLOOKUP(A145,Adr!A:B,2,FALSE)</f>
        <v>0</v>
      </c>
      <c r="C145" s="303" t="s">
        <v>1605</v>
      </c>
      <c r="D145" s="304">
        <v>20857</v>
      </c>
      <c r="E145" s="298">
        <v>0</v>
      </c>
      <c r="F145" s="294" t="s">
        <v>659</v>
      </c>
      <c r="G145" s="307" t="s">
        <v>356</v>
      </c>
      <c r="H145" s="303" t="s">
        <v>1434</v>
      </c>
      <c r="I145" s="300">
        <f t="shared" si="0"/>
        <v>0</v>
      </c>
      <c r="J145" s="301">
        <f t="shared" si="1"/>
        <v>0</v>
      </c>
      <c r="K145" s="302"/>
      <c r="L145" s="301">
        <f t="shared" si="2"/>
        <v>0</v>
      </c>
      <c r="M145" s="302">
        <f t="shared" si="3"/>
        <v>0</v>
      </c>
      <c r="N145" s="288">
        <f t="shared" si="4"/>
        <v>0</v>
      </c>
    </row>
    <row r="146" spans="1:14" ht="12.75">
      <c r="A146" s="294" t="s">
        <v>1093</v>
      </c>
      <c r="B146" s="295">
        <f>VLOOKUP(A146,Adr!A:B,2,FALSE)</f>
        <v>0</v>
      </c>
      <c r="C146" s="296" t="s">
        <v>662</v>
      </c>
      <c r="D146" s="297">
        <v>50040</v>
      </c>
      <c r="E146" s="298">
        <v>0</v>
      </c>
      <c r="F146" s="299" t="s">
        <v>661</v>
      </c>
      <c r="G146" s="296" t="s">
        <v>356</v>
      </c>
      <c r="H146" s="296" t="s">
        <v>1434</v>
      </c>
      <c r="I146" s="300">
        <f t="shared" si="0"/>
        <v>0</v>
      </c>
      <c r="J146" s="301">
        <f t="shared" si="1"/>
        <v>0</v>
      </c>
      <c r="K146" s="302"/>
      <c r="L146" s="301">
        <f t="shared" si="2"/>
        <v>0</v>
      </c>
      <c r="M146" s="302">
        <f t="shared" si="3"/>
        <v>0</v>
      </c>
      <c r="N146" s="288">
        <f t="shared" si="4"/>
        <v>0</v>
      </c>
    </row>
    <row r="147" spans="1:14" ht="12.75">
      <c r="A147" s="294" t="s">
        <v>1100</v>
      </c>
      <c r="B147" s="295">
        <f>VLOOKUP(A147,Adr!A:B,2,FALSE)</f>
        <v>0</v>
      </c>
      <c r="C147" s="296" t="s">
        <v>1606</v>
      </c>
      <c r="D147" s="297">
        <v>267230</v>
      </c>
      <c r="E147" s="298">
        <v>0</v>
      </c>
      <c r="F147" s="299" t="s">
        <v>653</v>
      </c>
      <c r="G147" s="296" t="s">
        <v>354</v>
      </c>
      <c r="H147" s="296" t="s">
        <v>1434</v>
      </c>
      <c r="I147" s="300">
        <f t="shared" si="0"/>
        <v>0</v>
      </c>
      <c r="J147" s="301">
        <f t="shared" si="1"/>
        <v>0</v>
      </c>
      <c r="K147" s="302" t="s">
        <v>1607</v>
      </c>
      <c r="L147" s="301">
        <f t="shared" si="2"/>
        <v>0</v>
      </c>
      <c r="M147" s="302">
        <f t="shared" si="3"/>
        <v>0</v>
      </c>
      <c r="N147" s="288">
        <f t="shared" si="4"/>
        <v>0</v>
      </c>
    </row>
    <row r="148" spans="1:14" ht="12.75">
      <c r="A148" s="294" t="s">
        <v>1100</v>
      </c>
      <c r="B148" s="295">
        <f>VLOOKUP(A148,Adr!A:B,2,FALSE)</f>
        <v>0</v>
      </c>
      <c r="C148" s="296" t="s">
        <v>1608</v>
      </c>
      <c r="D148" s="297">
        <v>10429</v>
      </c>
      <c r="E148" s="298">
        <v>0</v>
      </c>
      <c r="F148" s="299" t="s">
        <v>659</v>
      </c>
      <c r="G148" s="296" t="s">
        <v>356</v>
      </c>
      <c r="H148" s="296" t="s">
        <v>1434</v>
      </c>
      <c r="I148" s="300">
        <f t="shared" si="0"/>
        <v>0</v>
      </c>
      <c r="J148" s="301">
        <f t="shared" si="1"/>
        <v>0</v>
      </c>
      <c r="K148" s="302"/>
      <c r="L148" s="301">
        <f t="shared" si="2"/>
        <v>0</v>
      </c>
      <c r="M148" s="302">
        <f t="shared" si="3"/>
        <v>0</v>
      </c>
      <c r="N148" s="288">
        <f t="shared" si="4"/>
        <v>0</v>
      </c>
    </row>
    <row r="149" spans="1:14" ht="12.75">
      <c r="A149" s="294" t="s">
        <v>1106</v>
      </c>
      <c r="B149" s="295">
        <f>VLOOKUP(A149,Adr!A:B,2,FALSE)</f>
        <v>0</v>
      </c>
      <c r="C149" s="296" t="s">
        <v>1609</v>
      </c>
      <c r="D149" s="297">
        <v>88214</v>
      </c>
      <c r="E149" s="298">
        <v>0</v>
      </c>
      <c r="F149" s="299" t="s">
        <v>653</v>
      </c>
      <c r="G149" s="296" t="s">
        <v>354</v>
      </c>
      <c r="H149" s="296" t="s">
        <v>1434</v>
      </c>
      <c r="I149" s="300">
        <f t="shared" si="0"/>
        <v>0</v>
      </c>
      <c r="J149" s="301">
        <f t="shared" si="1"/>
        <v>0</v>
      </c>
      <c r="K149" s="302" t="s">
        <v>1610</v>
      </c>
      <c r="L149" s="301">
        <f t="shared" si="2"/>
        <v>0</v>
      </c>
      <c r="M149" s="302">
        <f t="shared" si="3"/>
        <v>0</v>
      </c>
      <c r="N149" s="288">
        <f t="shared" si="4"/>
        <v>0</v>
      </c>
    </row>
    <row r="150" spans="1:14" ht="12" customHeight="1">
      <c r="A150" s="294" t="s">
        <v>1111</v>
      </c>
      <c r="B150" s="295">
        <f>VLOOKUP(A150,Adr!A:B,2,FALSE)</f>
        <v>0</v>
      </c>
      <c r="C150" s="296" t="s">
        <v>1611</v>
      </c>
      <c r="D150" s="297">
        <v>186632</v>
      </c>
      <c r="E150" s="298">
        <v>0</v>
      </c>
      <c r="F150" s="299" t="s">
        <v>653</v>
      </c>
      <c r="G150" s="296" t="s">
        <v>354</v>
      </c>
      <c r="H150" s="296" t="s">
        <v>1434</v>
      </c>
      <c r="I150" s="300">
        <f t="shared" si="0"/>
        <v>0</v>
      </c>
      <c r="J150" s="301">
        <f t="shared" si="1"/>
        <v>0</v>
      </c>
      <c r="K150" s="302" t="s">
        <v>1612</v>
      </c>
      <c r="L150" s="301">
        <f t="shared" si="2"/>
        <v>0</v>
      </c>
      <c r="M150" s="302">
        <f t="shared" si="3"/>
        <v>0</v>
      </c>
      <c r="N150" s="288">
        <f t="shared" si="4"/>
        <v>0</v>
      </c>
    </row>
    <row r="151" spans="1:14" ht="12.75">
      <c r="A151" s="294" t="s">
        <v>1111</v>
      </c>
      <c r="B151" s="295">
        <f>VLOOKUP(A151,Adr!A:B,2,FALSE)</f>
        <v>0</v>
      </c>
      <c r="C151" s="296" t="s">
        <v>1613</v>
      </c>
      <c r="D151" s="297">
        <v>12514</v>
      </c>
      <c r="E151" s="298">
        <v>0</v>
      </c>
      <c r="F151" s="299" t="s">
        <v>659</v>
      </c>
      <c r="G151" s="296" t="s">
        <v>356</v>
      </c>
      <c r="H151" s="296" t="s">
        <v>1434</v>
      </c>
      <c r="I151" s="300">
        <f t="shared" si="0"/>
        <v>0</v>
      </c>
      <c r="J151" s="301">
        <f t="shared" si="1"/>
        <v>0</v>
      </c>
      <c r="K151" s="302"/>
      <c r="L151" s="301">
        <f t="shared" si="2"/>
        <v>0</v>
      </c>
      <c r="M151" s="302">
        <f t="shared" si="3"/>
        <v>0</v>
      </c>
      <c r="N151" s="288">
        <f t="shared" si="4"/>
        <v>0</v>
      </c>
    </row>
    <row r="152" spans="1:14" ht="12.75">
      <c r="A152" s="294" t="s">
        <v>1111</v>
      </c>
      <c r="B152" s="295">
        <f>VLOOKUP(A152,Adr!A:B,2,FALSE)</f>
        <v>0</v>
      </c>
      <c r="C152" s="296" t="s">
        <v>1614</v>
      </c>
      <c r="D152" s="297">
        <v>5214</v>
      </c>
      <c r="E152" s="298">
        <v>0</v>
      </c>
      <c r="F152" s="299" t="s">
        <v>659</v>
      </c>
      <c r="G152" s="296" t="s">
        <v>356</v>
      </c>
      <c r="H152" s="296" t="s">
        <v>1434</v>
      </c>
      <c r="I152" s="300">
        <f t="shared" si="0"/>
        <v>0</v>
      </c>
      <c r="J152" s="301">
        <f t="shared" si="1"/>
        <v>0</v>
      </c>
      <c r="K152" s="302"/>
      <c r="L152" s="301">
        <f t="shared" si="2"/>
        <v>0</v>
      </c>
      <c r="M152" s="302">
        <f t="shared" si="3"/>
        <v>0</v>
      </c>
      <c r="N152" s="288">
        <f t="shared" si="4"/>
        <v>0</v>
      </c>
    </row>
    <row r="153" spans="1:14" ht="12.75">
      <c r="A153" s="294" t="s">
        <v>1111</v>
      </c>
      <c r="B153" s="295">
        <f>VLOOKUP(A153,Adr!A:B,2,FALSE)</f>
        <v>0</v>
      </c>
      <c r="C153" s="296" t="s">
        <v>1615</v>
      </c>
      <c r="D153" s="297">
        <v>8343</v>
      </c>
      <c r="E153" s="298">
        <v>0</v>
      </c>
      <c r="F153" s="299" t="s">
        <v>659</v>
      </c>
      <c r="G153" s="296" t="s">
        <v>356</v>
      </c>
      <c r="H153" s="296" t="s">
        <v>1434</v>
      </c>
      <c r="I153" s="300">
        <f t="shared" si="0"/>
        <v>0</v>
      </c>
      <c r="J153" s="301">
        <f t="shared" si="1"/>
        <v>0</v>
      </c>
      <c r="K153" s="302"/>
      <c r="L153" s="301">
        <f t="shared" si="2"/>
        <v>0</v>
      </c>
      <c r="M153" s="302">
        <f t="shared" si="3"/>
        <v>0</v>
      </c>
      <c r="N153" s="288">
        <f t="shared" si="4"/>
        <v>0</v>
      </c>
    </row>
    <row r="154" spans="1:14" ht="12.75">
      <c r="A154" s="294" t="s">
        <v>1111</v>
      </c>
      <c r="B154" s="295">
        <f>VLOOKUP(A154,Adr!A:B,2,FALSE)</f>
        <v>0</v>
      </c>
      <c r="C154" s="296" t="s">
        <v>1616</v>
      </c>
      <c r="D154" s="297">
        <v>8343</v>
      </c>
      <c r="E154" s="298">
        <v>0</v>
      </c>
      <c r="F154" s="299" t="s">
        <v>659</v>
      </c>
      <c r="G154" s="296" t="s">
        <v>356</v>
      </c>
      <c r="H154" s="296" t="s">
        <v>1434</v>
      </c>
      <c r="I154" s="300">
        <f t="shared" si="0"/>
        <v>0</v>
      </c>
      <c r="J154" s="301">
        <f t="shared" si="1"/>
        <v>0</v>
      </c>
      <c r="K154" s="302"/>
      <c r="L154" s="301">
        <f t="shared" si="2"/>
        <v>0</v>
      </c>
      <c r="M154" s="302">
        <f t="shared" si="3"/>
        <v>0</v>
      </c>
      <c r="N154" s="288">
        <f t="shared" si="4"/>
        <v>0</v>
      </c>
    </row>
    <row r="155" spans="1:14" ht="12.75">
      <c r="A155" s="308" t="s">
        <v>1111</v>
      </c>
      <c r="B155" s="295">
        <f>VLOOKUP(A155,Adr!A:B,2,FALSE)</f>
        <v>0</v>
      </c>
      <c r="C155" s="296" t="s">
        <v>1617</v>
      </c>
      <c r="D155" s="297">
        <v>10429</v>
      </c>
      <c r="E155" s="298">
        <v>0</v>
      </c>
      <c r="F155" s="299" t="s">
        <v>659</v>
      </c>
      <c r="G155" s="296" t="s">
        <v>356</v>
      </c>
      <c r="H155" s="296" t="s">
        <v>1434</v>
      </c>
      <c r="I155" s="300">
        <f t="shared" si="0"/>
        <v>0</v>
      </c>
      <c r="J155" s="301">
        <f t="shared" si="1"/>
        <v>0</v>
      </c>
      <c r="K155" s="302"/>
      <c r="L155" s="301">
        <f t="shared" si="2"/>
        <v>0</v>
      </c>
      <c r="M155" s="302">
        <f t="shared" si="3"/>
        <v>0</v>
      </c>
      <c r="N155" s="288">
        <f t="shared" si="4"/>
        <v>0</v>
      </c>
    </row>
    <row r="156" spans="1:14" ht="12.75">
      <c r="A156" s="294" t="s">
        <v>1111</v>
      </c>
      <c r="B156" s="295">
        <f>VLOOKUP(A156,Adr!A:B,2,FALSE)</f>
        <v>0</v>
      </c>
      <c r="C156" s="296" t="s">
        <v>1618</v>
      </c>
      <c r="D156" s="297">
        <v>10429</v>
      </c>
      <c r="E156" s="298">
        <v>0</v>
      </c>
      <c r="F156" s="299" t="s">
        <v>659</v>
      </c>
      <c r="G156" s="296" t="s">
        <v>356</v>
      </c>
      <c r="H156" s="296" t="s">
        <v>1434</v>
      </c>
      <c r="I156" s="300">
        <f t="shared" si="0"/>
        <v>0</v>
      </c>
      <c r="J156" s="301">
        <f t="shared" si="1"/>
        <v>0</v>
      </c>
      <c r="K156" s="302"/>
      <c r="L156" s="301">
        <f t="shared" si="2"/>
        <v>0</v>
      </c>
      <c r="M156" s="302">
        <f t="shared" si="3"/>
        <v>0</v>
      </c>
      <c r="N156" s="288">
        <f t="shared" si="4"/>
        <v>0</v>
      </c>
    </row>
    <row r="157" spans="1:14" ht="12.75">
      <c r="A157" s="294" t="s">
        <v>1120</v>
      </c>
      <c r="B157" s="295">
        <f>VLOOKUP(A157,Adr!A:B,2,FALSE)</f>
        <v>0</v>
      </c>
      <c r="C157" s="296" t="s">
        <v>1619</v>
      </c>
      <c r="D157" s="297">
        <v>1452997</v>
      </c>
      <c r="E157" s="298">
        <v>0</v>
      </c>
      <c r="F157" s="299" t="s">
        <v>655</v>
      </c>
      <c r="G157" s="296" t="s">
        <v>356</v>
      </c>
      <c r="H157" s="296" t="s">
        <v>1434</v>
      </c>
      <c r="I157" s="300">
        <f t="shared" si="0"/>
        <v>0</v>
      </c>
      <c r="J157" s="301">
        <f t="shared" si="1"/>
        <v>0</v>
      </c>
      <c r="K157" s="302"/>
      <c r="L157" s="301">
        <f t="shared" si="2"/>
        <v>0</v>
      </c>
      <c r="M157" s="302">
        <f t="shared" si="3"/>
        <v>0</v>
      </c>
      <c r="N157" s="288">
        <f t="shared" si="4"/>
        <v>0</v>
      </c>
    </row>
    <row r="158" spans="1:14" ht="12.75">
      <c r="A158" s="308" t="s">
        <v>1120</v>
      </c>
      <c r="B158" s="295">
        <f>VLOOKUP(A158,Adr!A:B,2,FALSE)</f>
        <v>0</v>
      </c>
      <c r="C158" s="296" t="s">
        <v>1620</v>
      </c>
      <c r="D158" s="297">
        <v>135000</v>
      </c>
      <c r="E158" s="298">
        <v>0</v>
      </c>
      <c r="F158" s="299" t="s">
        <v>681</v>
      </c>
      <c r="G158" s="296" t="s">
        <v>356</v>
      </c>
      <c r="H158" s="296" t="s">
        <v>1434</v>
      </c>
      <c r="I158" s="300">
        <f t="shared" si="0"/>
        <v>0</v>
      </c>
      <c r="J158" s="301">
        <f t="shared" si="1"/>
        <v>0</v>
      </c>
      <c r="K158" s="302"/>
      <c r="L158" s="301">
        <f t="shared" si="2"/>
        <v>0</v>
      </c>
      <c r="M158" s="302">
        <f t="shared" si="3"/>
        <v>0</v>
      </c>
      <c r="N158" s="288">
        <f t="shared" si="4"/>
        <v>0</v>
      </c>
    </row>
    <row r="159" spans="1:14" ht="12.75">
      <c r="A159" s="294" t="s">
        <v>1128</v>
      </c>
      <c r="B159" s="295">
        <f>VLOOKUP(A159,Adr!A:B,2,FALSE)</f>
        <v>0</v>
      </c>
      <c r="C159" s="296" t="s">
        <v>1433</v>
      </c>
      <c r="D159" s="297">
        <v>155616</v>
      </c>
      <c r="E159" s="298">
        <v>0</v>
      </c>
      <c r="F159" s="299" t="s">
        <v>657</v>
      </c>
      <c r="G159" s="296" t="s">
        <v>356</v>
      </c>
      <c r="H159" s="296" t="s">
        <v>1434</v>
      </c>
      <c r="I159" s="300">
        <f t="shared" si="0"/>
        <v>0</v>
      </c>
      <c r="J159" s="301">
        <f t="shared" si="1"/>
        <v>0</v>
      </c>
      <c r="K159" s="302"/>
      <c r="L159" s="301">
        <f t="shared" si="2"/>
        <v>0</v>
      </c>
      <c r="M159" s="302">
        <f t="shared" si="3"/>
        <v>0</v>
      </c>
      <c r="N159" s="288">
        <f t="shared" si="4"/>
        <v>0</v>
      </c>
    </row>
    <row r="160" spans="1:14" ht="12.75">
      <c r="A160" s="294" t="s">
        <v>1128</v>
      </c>
      <c r="B160" s="295">
        <f>VLOOKUP(A160,Adr!A:B,2,FALSE)</f>
        <v>0</v>
      </c>
      <c r="C160" s="296" t="s">
        <v>1621</v>
      </c>
      <c r="D160" s="297">
        <v>1345366</v>
      </c>
      <c r="E160" s="298">
        <v>0</v>
      </c>
      <c r="F160" s="299" t="s">
        <v>657</v>
      </c>
      <c r="G160" s="296" t="s">
        <v>356</v>
      </c>
      <c r="H160" s="296" t="s">
        <v>1434</v>
      </c>
      <c r="I160" s="300">
        <f t="shared" si="0"/>
        <v>0</v>
      </c>
      <c r="J160" s="301">
        <f t="shared" si="1"/>
        <v>0</v>
      </c>
      <c r="K160" s="302"/>
      <c r="L160" s="301">
        <f t="shared" si="2"/>
        <v>0</v>
      </c>
      <c r="M160" s="302">
        <f t="shared" si="3"/>
        <v>0</v>
      </c>
      <c r="N160" s="288">
        <f t="shared" si="4"/>
        <v>0</v>
      </c>
    </row>
    <row r="161" spans="1:14" ht="12.75">
      <c r="A161" s="294" t="s">
        <v>1128</v>
      </c>
      <c r="B161" s="295">
        <f>VLOOKUP(A161,Adr!A:B,2,FALSE)</f>
        <v>0</v>
      </c>
      <c r="C161" s="296" t="s">
        <v>1622</v>
      </c>
      <c r="D161" s="297">
        <v>606445</v>
      </c>
      <c r="E161" s="298">
        <v>0</v>
      </c>
      <c r="F161" s="299" t="s">
        <v>657</v>
      </c>
      <c r="G161" s="296" t="s">
        <v>356</v>
      </c>
      <c r="H161" s="296" t="s">
        <v>1434</v>
      </c>
      <c r="I161" s="300">
        <f t="shared" si="0"/>
        <v>0</v>
      </c>
      <c r="J161" s="301">
        <f t="shared" si="1"/>
        <v>0</v>
      </c>
      <c r="K161" s="302"/>
      <c r="L161" s="301">
        <f t="shared" si="2"/>
        <v>0</v>
      </c>
      <c r="M161" s="302">
        <f t="shared" si="3"/>
        <v>0</v>
      </c>
      <c r="N161" s="288">
        <f t="shared" si="4"/>
        <v>0</v>
      </c>
    </row>
    <row r="162" spans="1:14" ht="12.75">
      <c r="A162" s="294" t="s">
        <v>1128</v>
      </c>
      <c r="B162" s="295">
        <f>VLOOKUP(A162,Adr!A:B,2,FALSE)</f>
        <v>0</v>
      </c>
      <c r="C162" s="296" t="s">
        <v>1490</v>
      </c>
      <c r="D162" s="297">
        <v>50855</v>
      </c>
      <c r="E162" s="298">
        <v>0</v>
      </c>
      <c r="F162" s="299" t="s">
        <v>657</v>
      </c>
      <c r="G162" s="296" t="s">
        <v>356</v>
      </c>
      <c r="H162" s="296" t="s">
        <v>1434</v>
      </c>
      <c r="I162" s="300">
        <f t="shared" si="0"/>
        <v>0</v>
      </c>
      <c r="J162" s="301">
        <f t="shared" si="1"/>
        <v>0</v>
      </c>
      <c r="K162" s="302"/>
      <c r="L162" s="301">
        <f t="shared" si="2"/>
        <v>0</v>
      </c>
      <c r="M162" s="302">
        <f t="shared" si="3"/>
        <v>0</v>
      </c>
      <c r="N162" s="288">
        <f t="shared" si="4"/>
        <v>0</v>
      </c>
    </row>
    <row r="163" spans="1:14" ht="12.75">
      <c r="A163" s="294" t="s">
        <v>1128</v>
      </c>
      <c r="B163" s="295">
        <f>VLOOKUP(A163,Adr!A:B,2,FALSE)</f>
        <v>0</v>
      </c>
      <c r="C163" s="303" t="s">
        <v>1623</v>
      </c>
      <c r="D163" s="304">
        <v>384463</v>
      </c>
      <c r="E163" s="298">
        <v>0</v>
      </c>
      <c r="F163" s="294" t="s">
        <v>657</v>
      </c>
      <c r="G163" s="303" t="s">
        <v>356</v>
      </c>
      <c r="H163" s="303" t="s">
        <v>1434</v>
      </c>
      <c r="I163" s="300">
        <f t="shared" si="0"/>
        <v>0</v>
      </c>
      <c r="J163" s="301">
        <f t="shared" si="1"/>
        <v>0</v>
      </c>
      <c r="K163" s="302"/>
      <c r="L163" s="301">
        <f t="shared" si="2"/>
        <v>0</v>
      </c>
      <c r="M163" s="302">
        <f t="shared" si="3"/>
        <v>0</v>
      </c>
      <c r="N163" s="288">
        <f t="shared" si="4"/>
        <v>0</v>
      </c>
    </row>
    <row r="164" spans="1:14" ht="12.75">
      <c r="A164" s="308" t="s">
        <v>1128</v>
      </c>
      <c r="B164" s="295">
        <f>VLOOKUP(A164,Adr!A:B,2,FALSE)</f>
        <v>0</v>
      </c>
      <c r="C164" s="296" t="s">
        <v>1624</v>
      </c>
      <c r="D164" s="297">
        <v>31285</v>
      </c>
      <c r="E164" s="298">
        <v>0</v>
      </c>
      <c r="F164" s="299" t="s">
        <v>659</v>
      </c>
      <c r="G164" s="296" t="s">
        <v>356</v>
      </c>
      <c r="H164" s="296" t="s">
        <v>1434</v>
      </c>
      <c r="I164" s="300">
        <f t="shared" si="0"/>
        <v>0</v>
      </c>
      <c r="J164" s="301">
        <f t="shared" si="1"/>
        <v>0</v>
      </c>
      <c r="K164" s="302"/>
      <c r="L164" s="301">
        <f t="shared" si="2"/>
        <v>0</v>
      </c>
      <c r="M164" s="302">
        <f t="shared" si="3"/>
        <v>0</v>
      </c>
      <c r="N164" s="288">
        <f t="shared" si="4"/>
        <v>0</v>
      </c>
    </row>
    <row r="165" spans="1:14" ht="12.75">
      <c r="A165" s="294" t="s">
        <v>1128</v>
      </c>
      <c r="B165" s="295">
        <f>VLOOKUP(A165,Adr!A:B,2,FALSE)</f>
        <v>0</v>
      </c>
      <c r="C165" s="296" t="s">
        <v>1625</v>
      </c>
      <c r="D165" s="297">
        <v>75085</v>
      </c>
      <c r="E165" s="298">
        <v>0</v>
      </c>
      <c r="F165" s="299" t="s">
        <v>659</v>
      </c>
      <c r="G165" s="296" t="s">
        <v>356</v>
      </c>
      <c r="H165" s="296" t="s">
        <v>1434</v>
      </c>
      <c r="I165" s="300">
        <f t="shared" si="0"/>
        <v>0</v>
      </c>
      <c r="J165" s="301">
        <f t="shared" si="1"/>
        <v>0</v>
      </c>
      <c r="K165" s="302"/>
      <c r="L165" s="301">
        <f t="shared" si="2"/>
        <v>0</v>
      </c>
      <c r="M165" s="302">
        <f t="shared" si="3"/>
        <v>0</v>
      </c>
      <c r="N165" s="288">
        <f t="shared" si="4"/>
        <v>0</v>
      </c>
    </row>
    <row r="166" spans="1:14" ht="12.75">
      <c r="A166" s="299" t="s">
        <v>1128</v>
      </c>
      <c r="B166" s="295">
        <f>VLOOKUP(A166,Adr!A:B,2,FALSE)</f>
        <v>0</v>
      </c>
      <c r="C166" s="296" t="s">
        <v>1626</v>
      </c>
      <c r="D166" s="297">
        <v>75085</v>
      </c>
      <c r="E166" s="310">
        <v>0</v>
      </c>
      <c r="F166" s="299" t="s">
        <v>659</v>
      </c>
      <c r="G166" s="296" t="s">
        <v>356</v>
      </c>
      <c r="H166" s="296" t="s">
        <v>1434</v>
      </c>
      <c r="I166" s="300">
        <f t="shared" si="0"/>
        <v>0</v>
      </c>
      <c r="J166" s="301">
        <f t="shared" si="1"/>
        <v>0</v>
      </c>
      <c r="K166" s="302"/>
      <c r="L166" s="301">
        <f t="shared" si="2"/>
        <v>0</v>
      </c>
      <c r="M166" s="302">
        <f t="shared" si="3"/>
        <v>0</v>
      </c>
      <c r="N166" s="288">
        <f t="shared" si="4"/>
        <v>0</v>
      </c>
    </row>
    <row r="167" spans="1:14" ht="12.75">
      <c r="A167" s="256" t="s">
        <v>1128</v>
      </c>
      <c r="B167" s="295">
        <f>VLOOKUP(A167,Adr!A:B,2,FALSE)</f>
        <v>0</v>
      </c>
      <c r="C167" s="303" t="s">
        <v>1627</v>
      </c>
      <c r="D167" s="304">
        <v>31285</v>
      </c>
      <c r="E167" s="298">
        <v>0</v>
      </c>
      <c r="F167" s="294" t="s">
        <v>659</v>
      </c>
      <c r="G167" s="307" t="s">
        <v>356</v>
      </c>
      <c r="H167" s="303" t="s">
        <v>1434</v>
      </c>
      <c r="I167" s="300">
        <f t="shared" si="0"/>
        <v>0</v>
      </c>
      <c r="J167" s="301">
        <f t="shared" si="1"/>
        <v>0</v>
      </c>
      <c r="K167" s="302"/>
      <c r="L167" s="301">
        <f t="shared" si="2"/>
        <v>0</v>
      </c>
      <c r="M167" s="302">
        <f t="shared" si="3"/>
        <v>0</v>
      </c>
      <c r="N167" s="288">
        <f t="shared" si="4"/>
        <v>0</v>
      </c>
    </row>
    <row r="168" spans="1:14" ht="12.75">
      <c r="A168" s="294" t="s">
        <v>1128</v>
      </c>
      <c r="B168" s="295">
        <f>VLOOKUP(A168,Adr!A:B,2,FALSE)</f>
        <v>0</v>
      </c>
      <c r="C168" s="296" t="s">
        <v>1628</v>
      </c>
      <c r="D168" s="297">
        <v>52142</v>
      </c>
      <c r="E168" s="298">
        <v>0</v>
      </c>
      <c r="F168" s="299" t="s">
        <v>659</v>
      </c>
      <c r="G168" s="296" t="s">
        <v>356</v>
      </c>
      <c r="H168" s="296" t="s">
        <v>1434</v>
      </c>
      <c r="I168" s="300">
        <f t="shared" si="0"/>
        <v>0</v>
      </c>
      <c r="J168" s="301">
        <f t="shared" si="1"/>
        <v>0</v>
      </c>
      <c r="K168" s="302"/>
      <c r="L168" s="301">
        <f t="shared" si="2"/>
        <v>0</v>
      </c>
      <c r="M168" s="302">
        <f t="shared" si="3"/>
        <v>0</v>
      </c>
      <c r="N168" s="288">
        <f t="shared" si="4"/>
        <v>0</v>
      </c>
    </row>
    <row r="169" spans="1:14" ht="12.75">
      <c r="A169" s="294" t="s">
        <v>1128</v>
      </c>
      <c r="B169" s="295">
        <f>VLOOKUP(A169,Adr!A:B,2,FALSE)</f>
        <v>0</v>
      </c>
      <c r="C169" s="296" t="s">
        <v>1629</v>
      </c>
      <c r="D169" s="297">
        <v>20857</v>
      </c>
      <c r="E169" s="298">
        <v>0</v>
      </c>
      <c r="F169" s="299" t="s">
        <v>659</v>
      </c>
      <c r="G169" s="296" t="s">
        <v>356</v>
      </c>
      <c r="H169" s="296" t="s">
        <v>1434</v>
      </c>
      <c r="I169" s="300">
        <f t="shared" si="0"/>
        <v>0</v>
      </c>
      <c r="J169" s="301">
        <f t="shared" si="1"/>
        <v>0</v>
      </c>
      <c r="K169" s="302"/>
      <c r="L169" s="301">
        <f t="shared" si="2"/>
        <v>0</v>
      </c>
      <c r="M169" s="302">
        <f t="shared" si="3"/>
        <v>0</v>
      </c>
      <c r="N169" s="288">
        <f t="shared" si="4"/>
        <v>0</v>
      </c>
    </row>
    <row r="170" spans="1:14" ht="12.75">
      <c r="A170" s="299" t="s">
        <v>1128</v>
      </c>
      <c r="B170" s="295">
        <f>VLOOKUP(A170,Adr!A:B,2,FALSE)</f>
        <v>0</v>
      </c>
      <c r="C170" s="296" t="s">
        <v>1630</v>
      </c>
      <c r="D170" s="297">
        <v>62571</v>
      </c>
      <c r="E170" s="310">
        <v>0</v>
      </c>
      <c r="F170" s="299" t="s">
        <v>659</v>
      </c>
      <c r="G170" s="296" t="s">
        <v>356</v>
      </c>
      <c r="H170" s="296" t="s">
        <v>1434</v>
      </c>
      <c r="I170" s="300">
        <f t="shared" si="0"/>
        <v>0</v>
      </c>
      <c r="J170" s="301">
        <f t="shared" si="1"/>
        <v>0</v>
      </c>
      <c r="K170" s="302"/>
      <c r="L170" s="301">
        <f t="shared" si="2"/>
        <v>0</v>
      </c>
      <c r="M170" s="302">
        <f t="shared" si="3"/>
        <v>0</v>
      </c>
      <c r="N170" s="288">
        <f t="shared" si="4"/>
        <v>0</v>
      </c>
    </row>
    <row r="171" spans="1:14" ht="12.75">
      <c r="A171" s="261" t="s">
        <v>1128</v>
      </c>
      <c r="B171" s="295">
        <f>VLOOKUP(A171,Adr!A:B,2,FALSE)</f>
        <v>0</v>
      </c>
      <c r="C171" s="303" t="s">
        <v>1631</v>
      </c>
      <c r="D171" s="304">
        <v>52142</v>
      </c>
      <c r="E171" s="298">
        <v>0</v>
      </c>
      <c r="F171" s="294" t="s">
        <v>659</v>
      </c>
      <c r="G171" s="307" t="s">
        <v>356</v>
      </c>
      <c r="H171" s="303" t="s">
        <v>1434</v>
      </c>
      <c r="I171" s="300">
        <f t="shared" si="0"/>
        <v>0</v>
      </c>
      <c r="J171" s="301">
        <f t="shared" si="1"/>
        <v>0</v>
      </c>
      <c r="K171" s="302"/>
      <c r="L171" s="301">
        <f t="shared" si="2"/>
        <v>0</v>
      </c>
      <c r="M171" s="302">
        <f t="shared" si="3"/>
        <v>0</v>
      </c>
      <c r="N171" s="288">
        <f t="shared" si="4"/>
        <v>0</v>
      </c>
    </row>
    <row r="172" spans="1:14" ht="12.75">
      <c r="A172" s="299" t="s">
        <v>1128</v>
      </c>
      <c r="B172" s="295">
        <f>VLOOKUP(A172,Adr!A:B,2,FALSE)</f>
        <v>0</v>
      </c>
      <c r="C172" s="296" t="s">
        <v>1632</v>
      </c>
      <c r="D172" s="297">
        <v>41714</v>
      </c>
      <c r="E172" s="310">
        <v>0</v>
      </c>
      <c r="F172" s="299" t="s">
        <v>659</v>
      </c>
      <c r="G172" s="296" t="s">
        <v>356</v>
      </c>
      <c r="H172" s="296" t="s">
        <v>1434</v>
      </c>
      <c r="I172" s="300">
        <f t="shared" si="0"/>
        <v>0</v>
      </c>
      <c r="J172" s="301">
        <f t="shared" si="1"/>
        <v>0</v>
      </c>
      <c r="K172" s="302"/>
      <c r="L172" s="301">
        <f t="shared" si="2"/>
        <v>0</v>
      </c>
      <c r="M172" s="302">
        <f t="shared" si="3"/>
        <v>0</v>
      </c>
      <c r="N172" s="288">
        <f t="shared" si="4"/>
        <v>0</v>
      </c>
    </row>
    <row r="173" spans="1:14" ht="12.75">
      <c r="A173" s="294" t="s">
        <v>1128</v>
      </c>
      <c r="B173" s="295">
        <f>VLOOKUP(A173,Adr!A:B,2,FALSE)</f>
        <v>0</v>
      </c>
      <c r="C173" s="305" t="s">
        <v>1633</v>
      </c>
      <c r="D173" s="306">
        <v>75085</v>
      </c>
      <c r="E173" s="298">
        <v>0</v>
      </c>
      <c r="F173" s="294" t="s">
        <v>659</v>
      </c>
      <c r="G173" s="303" t="s">
        <v>356</v>
      </c>
      <c r="H173" s="303" t="s">
        <v>1434</v>
      </c>
      <c r="I173" s="300">
        <f t="shared" si="0"/>
        <v>0</v>
      </c>
      <c r="J173" s="301">
        <f t="shared" si="1"/>
        <v>0</v>
      </c>
      <c r="K173" s="302"/>
      <c r="L173" s="301">
        <f t="shared" si="2"/>
        <v>0</v>
      </c>
      <c r="M173" s="302">
        <f t="shared" si="3"/>
        <v>0</v>
      </c>
      <c r="N173" s="288">
        <f t="shared" si="4"/>
        <v>0</v>
      </c>
    </row>
    <row r="174" spans="1:14" ht="12.75">
      <c r="A174" s="294" t="s">
        <v>1128</v>
      </c>
      <c r="B174" s="295">
        <f>VLOOKUP(A174,Adr!A:B,2,FALSE)</f>
        <v>0</v>
      </c>
      <c r="C174" s="305" t="s">
        <v>1634</v>
      </c>
      <c r="D174" s="306">
        <v>41714</v>
      </c>
      <c r="E174" s="298">
        <v>0</v>
      </c>
      <c r="F174" s="294" t="s">
        <v>659</v>
      </c>
      <c r="G174" s="303" t="s">
        <v>356</v>
      </c>
      <c r="H174" s="303" t="s">
        <v>1434</v>
      </c>
      <c r="I174" s="300">
        <f t="shared" si="0"/>
        <v>0</v>
      </c>
      <c r="J174" s="301">
        <f t="shared" si="1"/>
        <v>0</v>
      </c>
      <c r="K174" s="302"/>
      <c r="L174" s="301">
        <f t="shared" si="2"/>
        <v>0</v>
      </c>
      <c r="M174" s="302">
        <f t="shared" si="3"/>
        <v>0</v>
      </c>
      <c r="N174" s="288">
        <f t="shared" si="4"/>
        <v>0</v>
      </c>
    </row>
    <row r="175" spans="1:14" ht="12.75">
      <c r="A175" s="294" t="s">
        <v>1128</v>
      </c>
      <c r="B175" s="295">
        <f>VLOOKUP(A175,Adr!A:B,2,FALSE)</f>
        <v>0</v>
      </c>
      <c r="C175" s="305" t="s">
        <v>1635</v>
      </c>
      <c r="D175" s="306">
        <v>52142</v>
      </c>
      <c r="E175" s="298">
        <v>0</v>
      </c>
      <c r="F175" s="294" t="s">
        <v>659</v>
      </c>
      <c r="G175" s="303" t="s">
        <v>356</v>
      </c>
      <c r="H175" s="303" t="s">
        <v>1434</v>
      </c>
      <c r="I175" s="300">
        <f t="shared" si="0"/>
        <v>0</v>
      </c>
      <c r="J175" s="301">
        <f t="shared" si="1"/>
        <v>0</v>
      </c>
      <c r="K175" s="302"/>
      <c r="L175" s="301">
        <f t="shared" si="2"/>
        <v>0</v>
      </c>
      <c r="M175" s="302">
        <f t="shared" si="3"/>
        <v>0</v>
      </c>
      <c r="N175" s="288">
        <f t="shared" si="4"/>
        <v>0</v>
      </c>
    </row>
    <row r="176" spans="1:14" ht="12.75">
      <c r="A176" s="256" t="s">
        <v>1128</v>
      </c>
      <c r="B176" s="295">
        <f>VLOOKUP(A176,Adr!A:B,2,FALSE)</f>
        <v>0</v>
      </c>
      <c r="C176" s="303" t="s">
        <v>1636</v>
      </c>
      <c r="D176" s="304">
        <v>10429</v>
      </c>
      <c r="E176" s="298">
        <v>0</v>
      </c>
      <c r="F176" s="294" t="s">
        <v>659</v>
      </c>
      <c r="G176" s="307" t="s">
        <v>356</v>
      </c>
      <c r="H176" s="303" t="s">
        <v>1434</v>
      </c>
      <c r="I176" s="300">
        <f t="shared" si="0"/>
        <v>0</v>
      </c>
      <c r="J176" s="301">
        <f t="shared" si="1"/>
        <v>0</v>
      </c>
      <c r="K176" s="302"/>
      <c r="L176" s="301">
        <f t="shared" si="2"/>
        <v>0</v>
      </c>
      <c r="M176" s="302">
        <f t="shared" si="3"/>
        <v>0</v>
      </c>
      <c r="N176" s="288">
        <f t="shared" si="4"/>
        <v>0</v>
      </c>
    </row>
    <row r="177" spans="1:14" ht="12.75">
      <c r="A177" s="299" t="s">
        <v>1128</v>
      </c>
      <c r="B177" s="295">
        <f>VLOOKUP(A177,Adr!A:B,2,FALSE)</f>
        <v>0</v>
      </c>
      <c r="C177" s="296" t="s">
        <v>1637</v>
      </c>
      <c r="D177" s="297">
        <v>62571</v>
      </c>
      <c r="E177" s="310">
        <v>0</v>
      </c>
      <c r="F177" s="299" t="s">
        <v>659</v>
      </c>
      <c r="G177" s="296" t="s">
        <v>356</v>
      </c>
      <c r="H177" s="296" t="s">
        <v>1434</v>
      </c>
      <c r="I177" s="300">
        <f t="shared" si="0"/>
        <v>0</v>
      </c>
      <c r="J177" s="301">
        <f t="shared" si="1"/>
        <v>0</v>
      </c>
      <c r="K177" s="302"/>
      <c r="L177" s="301">
        <f t="shared" si="2"/>
        <v>0</v>
      </c>
      <c r="M177" s="302">
        <f t="shared" si="3"/>
        <v>0</v>
      </c>
      <c r="N177" s="288">
        <f t="shared" si="4"/>
        <v>0</v>
      </c>
    </row>
    <row r="178" spans="1:14" ht="12.75">
      <c r="A178" s="294" t="s">
        <v>1137</v>
      </c>
      <c r="B178" s="295">
        <f>VLOOKUP(A178,Adr!A:B,2,FALSE)</f>
        <v>0</v>
      </c>
      <c r="C178" s="305" t="s">
        <v>1638</v>
      </c>
      <c r="D178" s="306">
        <v>60850</v>
      </c>
      <c r="E178" s="298">
        <v>0</v>
      </c>
      <c r="F178" s="299" t="s">
        <v>653</v>
      </c>
      <c r="G178" s="296" t="s">
        <v>354</v>
      </c>
      <c r="H178" s="296" t="s">
        <v>1434</v>
      </c>
      <c r="I178" s="300">
        <f t="shared" si="0"/>
        <v>0</v>
      </c>
      <c r="J178" s="301">
        <f t="shared" si="1"/>
        <v>0</v>
      </c>
      <c r="K178" s="302" t="s">
        <v>1639</v>
      </c>
      <c r="L178" s="301">
        <f t="shared" si="2"/>
        <v>0</v>
      </c>
      <c r="M178" s="302">
        <f t="shared" si="3"/>
        <v>0</v>
      </c>
      <c r="N178" s="288">
        <f t="shared" si="4"/>
        <v>0</v>
      </c>
    </row>
    <row r="179" spans="1:14" ht="12.75">
      <c r="A179" s="308" t="s">
        <v>1137</v>
      </c>
      <c r="B179" s="295">
        <f>VLOOKUP(A179,Adr!A:B,2,FALSE)</f>
        <v>0</v>
      </c>
      <c r="C179" s="296" t="s">
        <v>1640</v>
      </c>
      <c r="D179" s="297">
        <v>87409</v>
      </c>
      <c r="E179" s="298">
        <v>0</v>
      </c>
      <c r="F179" s="299" t="s">
        <v>653</v>
      </c>
      <c r="G179" s="296" t="s">
        <v>354</v>
      </c>
      <c r="H179" s="296" t="s">
        <v>1434</v>
      </c>
      <c r="I179" s="300">
        <f t="shared" si="0"/>
        <v>0</v>
      </c>
      <c r="J179" s="301">
        <f t="shared" si="1"/>
        <v>0</v>
      </c>
      <c r="K179" s="302" t="s">
        <v>1641</v>
      </c>
      <c r="L179" s="301">
        <f t="shared" si="2"/>
        <v>0</v>
      </c>
      <c r="M179" s="302">
        <f t="shared" si="3"/>
        <v>0</v>
      </c>
      <c r="N179" s="288">
        <f t="shared" si="4"/>
        <v>0</v>
      </c>
    </row>
    <row r="180" spans="1:14" ht="12.75">
      <c r="A180" s="294" t="s">
        <v>1137</v>
      </c>
      <c r="B180" s="295">
        <f>VLOOKUP(A180,Adr!A:B,2,FALSE)</f>
        <v>0</v>
      </c>
      <c r="C180" s="305" t="s">
        <v>1642</v>
      </c>
      <c r="D180" s="306">
        <v>31285</v>
      </c>
      <c r="E180" s="298">
        <v>0</v>
      </c>
      <c r="F180" s="294" t="s">
        <v>659</v>
      </c>
      <c r="G180" s="303" t="s">
        <v>356</v>
      </c>
      <c r="H180" s="303" t="s">
        <v>1434</v>
      </c>
      <c r="I180" s="300">
        <f t="shared" si="0"/>
        <v>0</v>
      </c>
      <c r="J180" s="301">
        <f t="shared" si="1"/>
        <v>0</v>
      </c>
      <c r="K180" s="302"/>
      <c r="L180" s="301">
        <f t="shared" si="2"/>
        <v>0</v>
      </c>
      <c r="M180" s="302">
        <f t="shared" si="3"/>
        <v>0</v>
      </c>
      <c r="N180" s="288">
        <f t="shared" si="4"/>
        <v>0</v>
      </c>
    </row>
    <row r="181" spans="1:14" ht="12.75">
      <c r="A181" s="256" t="s">
        <v>1137</v>
      </c>
      <c r="B181" s="295">
        <f>VLOOKUP(A181,Adr!A:B,2,FALSE)</f>
        <v>0</v>
      </c>
      <c r="C181" s="303" t="s">
        <v>1643</v>
      </c>
      <c r="D181" s="304">
        <v>13035</v>
      </c>
      <c r="E181" s="298">
        <v>0</v>
      </c>
      <c r="F181" s="294" t="s">
        <v>659</v>
      </c>
      <c r="G181" s="307" t="s">
        <v>356</v>
      </c>
      <c r="H181" s="303" t="s">
        <v>1434</v>
      </c>
      <c r="I181" s="300">
        <f t="shared" si="0"/>
        <v>0</v>
      </c>
      <c r="J181" s="301">
        <f t="shared" si="1"/>
        <v>0</v>
      </c>
      <c r="K181" s="302"/>
      <c r="L181" s="301">
        <f t="shared" si="2"/>
        <v>0</v>
      </c>
      <c r="M181" s="302">
        <f t="shared" si="3"/>
        <v>0</v>
      </c>
      <c r="N181" s="288">
        <f t="shared" si="4"/>
        <v>0</v>
      </c>
    </row>
    <row r="182" spans="1:14" ht="12.75">
      <c r="A182" s="261" t="s">
        <v>1137</v>
      </c>
      <c r="B182" s="295">
        <f>VLOOKUP(A182,Adr!A:B,2,FALSE)</f>
        <v>0</v>
      </c>
      <c r="C182" s="303" t="s">
        <v>1644</v>
      </c>
      <c r="D182" s="304">
        <v>31285</v>
      </c>
      <c r="E182" s="298">
        <v>0</v>
      </c>
      <c r="F182" s="294" t="s">
        <v>659</v>
      </c>
      <c r="G182" s="307" t="s">
        <v>356</v>
      </c>
      <c r="H182" s="303" t="s">
        <v>1434</v>
      </c>
      <c r="I182" s="300">
        <f t="shared" si="0"/>
        <v>0</v>
      </c>
      <c r="J182" s="301">
        <f t="shared" si="1"/>
        <v>0</v>
      </c>
      <c r="K182" s="302"/>
      <c r="L182" s="301">
        <f t="shared" si="2"/>
        <v>0</v>
      </c>
      <c r="M182" s="302">
        <f t="shared" si="3"/>
        <v>0</v>
      </c>
      <c r="N182" s="288">
        <f t="shared" si="4"/>
        <v>0</v>
      </c>
    </row>
    <row r="183" spans="1:14" ht="12.75">
      <c r="A183" s="294" t="s">
        <v>1145</v>
      </c>
      <c r="B183" s="295">
        <f>VLOOKUP(A183,Adr!A:B,2,FALSE)</f>
        <v>0</v>
      </c>
      <c r="C183" s="305" t="s">
        <v>1645</v>
      </c>
      <c r="D183" s="306">
        <v>1668546</v>
      </c>
      <c r="E183" s="298">
        <v>0</v>
      </c>
      <c r="F183" s="294" t="s">
        <v>653</v>
      </c>
      <c r="G183" s="303" t="s">
        <v>354</v>
      </c>
      <c r="H183" s="303" t="s">
        <v>1434</v>
      </c>
      <c r="I183" s="300">
        <f t="shared" si="0"/>
        <v>0</v>
      </c>
      <c r="J183" s="301">
        <f t="shared" si="1"/>
        <v>0</v>
      </c>
      <c r="K183" s="302" t="s">
        <v>1646</v>
      </c>
      <c r="L183" s="301">
        <f t="shared" si="2"/>
        <v>0</v>
      </c>
      <c r="M183" s="302">
        <f t="shared" si="3"/>
        <v>0</v>
      </c>
      <c r="N183" s="288">
        <f t="shared" si="4"/>
        <v>0</v>
      </c>
    </row>
    <row r="184" spans="1:14" ht="12.75">
      <c r="A184" s="294" t="s">
        <v>1145</v>
      </c>
      <c r="B184" s="295">
        <f>VLOOKUP(A184,Adr!A:B,2,FALSE)</f>
        <v>0</v>
      </c>
      <c r="C184" s="305" t="s">
        <v>1647</v>
      </c>
      <c r="D184" s="306">
        <v>129604</v>
      </c>
      <c r="E184" s="298">
        <v>0</v>
      </c>
      <c r="F184" s="294" t="s">
        <v>653</v>
      </c>
      <c r="G184" s="303" t="s">
        <v>354</v>
      </c>
      <c r="H184" s="303" t="s">
        <v>1455</v>
      </c>
      <c r="I184" s="300">
        <f t="shared" si="0"/>
        <v>0</v>
      </c>
      <c r="J184" s="301">
        <f t="shared" si="1"/>
        <v>0</v>
      </c>
      <c r="K184" s="302" t="s">
        <v>1646</v>
      </c>
      <c r="L184" s="301">
        <f t="shared" si="2"/>
        <v>0</v>
      </c>
      <c r="M184" s="302">
        <f t="shared" si="3"/>
        <v>0</v>
      </c>
      <c r="N184" s="288">
        <f t="shared" si="4"/>
        <v>0</v>
      </c>
    </row>
    <row r="185" spans="1:14" ht="12.75">
      <c r="A185" s="294" t="s">
        <v>1145</v>
      </c>
      <c r="B185" s="295">
        <f>VLOOKUP(A185,Adr!A:B,2,FALSE)</f>
        <v>0</v>
      </c>
      <c r="C185" s="305" t="s">
        <v>1648</v>
      </c>
      <c r="D185" s="306">
        <v>5214</v>
      </c>
      <c r="E185" s="298">
        <v>0</v>
      </c>
      <c r="F185" s="294" t="s">
        <v>659</v>
      </c>
      <c r="G185" s="303" t="s">
        <v>356</v>
      </c>
      <c r="H185" s="303" t="s">
        <v>1434</v>
      </c>
      <c r="I185" s="300">
        <f t="shared" si="0"/>
        <v>0</v>
      </c>
      <c r="J185" s="301">
        <f t="shared" si="1"/>
        <v>0</v>
      </c>
      <c r="K185" s="302"/>
      <c r="L185" s="301">
        <f t="shared" si="2"/>
        <v>0</v>
      </c>
      <c r="M185" s="302">
        <f t="shared" si="3"/>
        <v>0</v>
      </c>
      <c r="N185" s="288">
        <f t="shared" si="4"/>
        <v>0</v>
      </c>
    </row>
    <row r="186" spans="1:14" ht="12.75">
      <c r="A186" s="256" t="s">
        <v>1145</v>
      </c>
      <c r="B186" s="295">
        <f>VLOOKUP(A186,Adr!A:B,2,FALSE)</f>
        <v>0</v>
      </c>
      <c r="C186" s="303" t="s">
        <v>1649</v>
      </c>
      <c r="D186" s="304">
        <v>5214</v>
      </c>
      <c r="E186" s="298">
        <v>0</v>
      </c>
      <c r="F186" s="294" t="s">
        <v>659</v>
      </c>
      <c r="G186" s="307" t="s">
        <v>356</v>
      </c>
      <c r="H186" s="303" t="s">
        <v>1434</v>
      </c>
      <c r="I186" s="300">
        <f t="shared" si="0"/>
        <v>0</v>
      </c>
      <c r="J186" s="301">
        <f t="shared" si="1"/>
        <v>0</v>
      </c>
      <c r="K186" s="302"/>
      <c r="L186" s="301">
        <f t="shared" si="2"/>
        <v>0</v>
      </c>
      <c r="M186" s="302">
        <f t="shared" si="3"/>
        <v>0</v>
      </c>
      <c r="N186" s="288">
        <f t="shared" si="4"/>
        <v>0</v>
      </c>
    </row>
    <row r="187" spans="1:14" ht="12.75">
      <c r="A187" s="261" t="s">
        <v>1145</v>
      </c>
      <c r="B187" s="295">
        <f>VLOOKUP(A187,Adr!A:B,2,FALSE)</f>
        <v>0</v>
      </c>
      <c r="C187" s="303" t="s">
        <v>1650</v>
      </c>
      <c r="D187" s="304">
        <v>31285</v>
      </c>
      <c r="E187" s="298">
        <v>0</v>
      </c>
      <c r="F187" s="299" t="s">
        <v>659</v>
      </c>
      <c r="G187" s="303" t="s">
        <v>356</v>
      </c>
      <c r="H187" s="303" t="s">
        <v>1434</v>
      </c>
      <c r="I187" s="300">
        <f t="shared" si="0"/>
        <v>0</v>
      </c>
      <c r="J187" s="301">
        <f t="shared" si="1"/>
        <v>0</v>
      </c>
      <c r="K187" s="302"/>
      <c r="L187" s="301">
        <f t="shared" si="2"/>
        <v>0</v>
      </c>
      <c r="M187" s="302">
        <f t="shared" si="3"/>
        <v>0</v>
      </c>
      <c r="N187" s="288">
        <f t="shared" si="4"/>
        <v>0</v>
      </c>
    </row>
    <row r="188" spans="1:14" ht="12.75">
      <c r="A188" s="261" t="s">
        <v>1154</v>
      </c>
      <c r="B188" s="295">
        <f>VLOOKUP(A188,Adr!A:B,2,FALSE)</f>
        <v>0</v>
      </c>
      <c r="C188" s="303" t="s">
        <v>1651</v>
      </c>
      <c r="D188" s="304">
        <v>1111427</v>
      </c>
      <c r="E188" s="298">
        <v>0</v>
      </c>
      <c r="F188" s="299" t="s">
        <v>653</v>
      </c>
      <c r="G188" s="303" t="s">
        <v>354</v>
      </c>
      <c r="H188" s="303" t="s">
        <v>1434</v>
      </c>
      <c r="I188" s="300">
        <f t="shared" si="0"/>
        <v>0</v>
      </c>
      <c r="J188" s="301">
        <f t="shared" si="1"/>
        <v>0</v>
      </c>
      <c r="K188" s="302" t="s">
        <v>1652</v>
      </c>
      <c r="L188" s="301">
        <f t="shared" si="2"/>
        <v>0</v>
      </c>
      <c r="M188" s="302">
        <f t="shared" si="3"/>
        <v>0</v>
      </c>
      <c r="N188" s="288">
        <f t="shared" si="4"/>
        <v>0</v>
      </c>
    </row>
    <row r="189" spans="1:14" ht="12.75">
      <c r="A189" s="294" t="s">
        <v>1154</v>
      </c>
      <c r="B189" s="295">
        <f>VLOOKUP(A189,Adr!A:B,2,FALSE)</f>
        <v>0</v>
      </c>
      <c r="C189" s="305" t="s">
        <v>1653</v>
      </c>
      <c r="D189" s="306">
        <v>90000</v>
      </c>
      <c r="E189" s="298">
        <v>0</v>
      </c>
      <c r="F189" s="294" t="s">
        <v>653</v>
      </c>
      <c r="G189" s="303" t="s">
        <v>354</v>
      </c>
      <c r="H189" s="303" t="s">
        <v>1455</v>
      </c>
      <c r="I189" s="300">
        <f t="shared" si="0"/>
        <v>0</v>
      </c>
      <c r="J189" s="301">
        <f t="shared" si="1"/>
        <v>0</v>
      </c>
      <c r="K189" s="302" t="s">
        <v>1652</v>
      </c>
      <c r="L189" s="301">
        <f t="shared" si="2"/>
        <v>0</v>
      </c>
      <c r="M189" s="302">
        <f t="shared" si="3"/>
        <v>0</v>
      </c>
      <c r="N189" s="288">
        <f t="shared" si="4"/>
        <v>0</v>
      </c>
    </row>
    <row r="190" spans="1:14" ht="12.75">
      <c r="A190" s="261" t="s">
        <v>1154</v>
      </c>
      <c r="B190" s="295">
        <f>VLOOKUP(A190,Adr!A:B,2,FALSE)</f>
        <v>0</v>
      </c>
      <c r="C190" s="303" t="s">
        <v>1654</v>
      </c>
      <c r="D190" s="304">
        <v>41714</v>
      </c>
      <c r="E190" s="298">
        <v>0</v>
      </c>
      <c r="F190" s="299" t="s">
        <v>659</v>
      </c>
      <c r="G190" s="303" t="s">
        <v>356</v>
      </c>
      <c r="H190" s="303" t="s">
        <v>1434</v>
      </c>
      <c r="I190" s="300">
        <f t="shared" si="0"/>
        <v>0</v>
      </c>
      <c r="J190" s="301">
        <f t="shared" si="1"/>
        <v>0</v>
      </c>
      <c r="K190" s="302"/>
      <c r="L190" s="301">
        <f t="shared" si="2"/>
        <v>0</v>
      </c>
      <c r="M190" s="302">
        <f t="shared" si="3"/>
        <v>0</v>
      </c>
      <c r="N190" s="288">
        <f t="shared" si="4"/>
        <v>0</v>
      </c>
    </row>
    <row r="191" spans="1:14" ht="12.75">
      <c r="A191" s="294" t="s">
        <v>1154</v>
      </c>
      <c r="B191" s="295">
        <f>VLOOKUP(A191,Adr!A:B,2,FALSE)</f>
        <v>0</v>
      </c>
      <c r="C191" s="305" t="s">
        <v>1655</v>
      </c>
      <c r="D191" s="306">
        <v>41714</v>
      </c>
      <c r="E191" s="298">
        <v>0</v>
      </c>
      <c r="F191" s="294" t="s">
        <v>659</v>
      </c>
      <c r="G191" s="303" t="s">
        <v>356</v>
      </c>
      <c r="H191" s="303" t="s">
        <v>1434</v>
      </c>
      <c r="I191" s="300">
        <f t="shared" si="0"/>
        <v>0</v>
      </c>
      <c r="J191" s="301">
        <f t="shared" si="1"/>
        <v>0</v>
      </c>
      <c r="K191" s="302"/>
      <c r="L191" s="301">
        <f t="shared" si="2"/>
        <v>0</v>
      </c>
      <c r="M191" s="302">
        <f t="shared" si="3"/>
        <v>0</v>
      </c>
      <c r="N191" s="288">
        <f t="shared" si="4"/>
        <v>0</v>
      </c>
    </row>
    <row r="192" spans="1:14" ht="12.75">
      <c r="A192" s="294" t="s">
        <v>1154</v>
      </c>
      <c r="B192" s="295">
        <f>VLOOKUP(A192,Adr!A:B,2,FALSE)</f>
        <v>0</v>
      </c>
      <c r="C192" s="305" t="s">
        <v>1656</v>
      </c>
      <c r="D192" s="306">
        <v>41714</v>
      </c>
      <c r="E192" s="298">
        <v>0</v>
      </c>
      <c r="F192" s="294" t="s">
        <v>659</v>
      </c>
      <c r="G192" s="303" t="s">
        <v>356</v>
      </c>
      <c r="H192" s="303" t="s">
        <v>1434</v>
      </c>
      <c r="I192" s="300">
        <f t="shared" si="0"/>
        <v>0</v>
      </c>
      <c r="J192" s="301">
        <f t="shared" si="1"/>
        <v>0</v>
      </c>
      <c r="K192" s="302"/>
      <c r="L192" s="301">
        <f t="shared" si="2"/>
        <v>0</v>
      </c>
      <c r="M192" s="302">
        <f t="shared" si="3"/>
        <v>0</v>
      </c>
      <c r="N192" s="288">
        <f t="shared" si="4"/>
        <v>0</v>
      </c>
    </row>
    <row r="193" spans="1:14" ht="12.75">
      <c r="A193" s="256" t="s">
        <v>1154</v>
      </c>
      <c r="B193" s="295">
        <f>VLOOKUP(A193,Adr!A:B,2,FALSE)</f>
        <v>0</v>
      </c>
      <c r="C193" s="303" t="s">
        <v>1657</v>
      </c>
      <c r="D193" s="304">
        <v>20857</v>
      </c>
      <c r="E193" s="298">
        <v>0</v>
      </c>
      <c r="F193" s="294" t="s">
        <v>659</v>
      </c>
      <c r="G193" s="307" t="s">
        <v>356</v>
      </c>
      <c r="H193" s="303" t="s">
        <v>1434</v>
      </c>
      <c r="I193" s="300">
        <f t="shared" si="0"/>
        <v>0</v>
      </c>
      <c r="J193" s="301">
        <f t="shared" si="1"/>
        <v>0</v>
      </c>
      <c r="K193" s="302"/>
      <c r="L193" s="301">
        <f t="shared" si="2"/>
        <v>0</v>
      </c>
      <c r="M193" s="302">
        <f t="shared" si="3"/>
        <v>0</v>
      </c>
      <c r="N193" s="288">
        <f t="shared" si="4"/>
        <v>0</v>
      </c>
    </row>
    <row r="194" spans="1:14" ht="12.75">
      <c r="A194" s="294" t="s">
        <v>1154</v>
      </c>
      <c r="B194" s="295">
        <f>VLOOKUP(A194,Adr!A:B,2,FALSE)</f>
        <v>0</v>
      </c>
      <c r="C194" s="305" t="s">
        <v>1658</v>
      </c>
      <c r="D194" s="306">
        <v>10429</v>
      </c>
      <c r="E194" s="298">
        <v>0</v>
      </c>
      <c r="F194" s="294" t="s">
        <v>659</v>
      </c>
      <c r="G194" s="303" t="s">
        <v>356</v>
      </c>
      <c r="H194" s="303" t="s">
        <v>1434</v>
      </c>
      <c r="I194" s="300">
        <f t="shared" si="0"/>
        <v>0</v>
      </c>
      <c r="J194" s="301">
        <f t="shared" si="1"/>
        <v>0</v>
      </c>
      <c r="K194" s="302"/>
      <c r="L194" s="301">
        <f t="shared" si="2"/>
        <v>0</v>
      </c>
      <c r="M194" s="302">
        <f t="shared" si="3"/>
        <v>0</v>
      </c>
      <c r="N194" s="288">
        <f t="shared" si="4"/>
        <v>0</v>
      </c>
    </row>
    <row r="195" spans="1:14" ht="12.75">
      <c r="A195" s="294" t="s">
        <v>1154</v>
      </c>
      <c r="B195" s="295">
        <f>VLOOKUP(A195,Adr!A:B,2,FALSE)</f>
        <v>0</v>
      </c>
      <c r="C195" s="305" t="s">
        <v>1659</v>
      </c>
      <c r="D195" s="306">
        <v>10429</v>
      </c>
      <c r="E195" s="298">
        <v>0</v>
      </c>
      <c r="F195" s="294" t="s">
        <v>659</v>
      </c>
      <c r="G195" s="303" t="s">
        <v>356</v>
      </c>
      <c r="H195" s="303" t="s">
        <v>1434</v>
      </c>
      <c r="I195" s="300">
        <f t="shared" si="0"/>
        <v>0</v>
      </c>
      <c r="J195" s="301">
        <f t="shared" si="1"/>
        <v>0</v>
      </c>
      <c r="K195" s="302"/>
      <c r="L195" s="301">
        <f t="shared" si="2"/>
        <v>0</v>
      </c>
      <c r="M195" s="302">
        <f t="shared" si="3"/>
        <v>0</v>
      </c>
      <c r="N195" s="288">
        <f t="shared" si="4"/>
        <v>0</v>
      </c>
    </row>
    <row r="196" spans="1:14" ht="12.75">
      <c r="A196" s="294" t="s">
        <v>1154</v>
      </c>
      <c r="B196" s="295">
        <f>VLOOKUP(A196,Adr!A:B,2,FALSE)</f>
        <v>0</v>
      </c>
      <c r="C196" s="305" t="s">
        <v>1660</v>
      </c>
      <c r="D196" s="306">
        <v>7821</v>
      </c>
      <c r="E196" s="298">
        <v>0</v>
      </c>
      <c r="F196" s="294" t="s">
        <v>659</v>
      </c>
      <c r="G196" s="303" t="s">
        <v>356</v>
      </c>
      <c r="H196" s="303" t="s">
        <v>1434</v>
      </c>
      <c r="I196" s="300">
        <f t="shared" si="0"/>
        <v>0</v>
      </c>
      <c r="J196" s="301">
        <f t="shared" si="1"/>
        <v>0</v>
      </c>
      <c r="K196" s="302"/>
      <c r="L196" s="301">
        <f t="shared" si="2"/>
        <v>0</v>
      </c>
      <c r="M196" s="302">
        <f t="shared" si="3"/>
        <v>0</v>
      </c>
      <c r="N196" s="288">
        <f t="shared" si="4"/>
        <v>0</v>
      </c>
    </row>
    <row r="197" spans="1:14" ht="12.75">
      <c r="A197" s="294" t="s">
        <v>1154</v>
      </c>
      <c r="B197" s="295">
        <f>VLOOKUP(A197,Adr!A:B,2,FALSE)</f>
        <v>0</v>
      </c>
      <c r="C197" s="305" t="s">
        <v>1661</v>
      </c>
      <c r="D197" s="306">
        <v>15643</v>
      </c>
      <c r="E197" s="298">
        <v>0</v>
      </c>
      <c r="F197" s="294" t="s">
        <v>659</v>
      </c>
      <c r="G197" s="303" t="s">
        <v>356</v>
      </c>
      <c r="H197" s="303" t="s">
        <v>1434</v>
      </c>
      <c r="I197" s="300">
        <f t="shared" si="0"/>
        <v>0</v>
      </c>
      <c r="J197" s="301">
        <f t="shared" si="1"/>
        <v>0</v>
      </c>
      <c r="K197" s="302"/>
      <c r="L197" s="301">
        <f t="shared" si="2"/>
        <v>0</v>
      </c>
      <c r="M197" s="302">
        <f t="shared" si="3"/>
        <v>0</v>
      </c>
      <c r="N197" s="288">
        <f t="shared" si="4"/>
        <v>0</v>
      </c>
    </row>
    <row r="198" spans="1:14" ht="12.75">
      <c r="A198" s="294" t="s">
        <v>1154</v>
      </c>
      <c r="B198" s="295">
        <f>VLOOKUP(A198,Adr!A:B,2,FALSE)</f>
        <v>0</v>
      </c>
      <c r="C198" s="305" t="s">
        <v>1662</v>
      </c>
      <c r="D198" s="306">
        <v>5214</v>
      </c>
      <c r="E198" s="298">
        <v>0</v>
      </c>
      <c r="F198" s="294" t="s">
        <v>659</v>
      </c>
      <c r="G198" s="303" t="s">
        <v>356</v>
      </c>
      <c r="H198" s="303" t="s">
        <v>1434</v>
      </c>
      <c r="I198" s="300">
        <f t="shared" si="0"/>
        <v>0</v>
      </c>
      <c r="J198" s="301">
        <f t="shared" si="1"/>
        <v>0</v>
      </c>
      <c r="K198" s="302"/>
      <c r="L198" s="301">
        <f t="shared" si="2"/>
        <v>0</v>
      </c>
      <c r="M198" s="302">
        <f t="shared" si="3"/>
        <v>0</v>
      </c>
      <c r="N198" s="288">
        <f t="shared" si="4"/>
        <v>0</v>
      </c>
    </row>
    <row r="199" spans="1:14" ht="12.75">
      <c r="A199" s="294" t="s">
        <v>1154</v>
      </c>
      <c r="B199" s="295">
        <f>VLOOKUP(A199,Adr!A:B,2,FALSE)</f>
        <v>0</v>
      </c>
      <c r="C199" s="305" t="s">
        <v>1663</v>
      </c>
      <c r="D199" s="306">
        <v>52142</v>
      </c>
      <c r="E199" s="298">
        <v>0</v>
      </c>
      <c r="F199" s="294" t="s">
        <v>659</v>
      </c>
      <c r="G199" s="303" t="s">
        <v>356</v>
      </c>
      <c r="H199" s="303" t="s">
        <v>1434</v>
      </c>
      <c r="I199" s="300">
        <f t="shared" si="0"/>
        <v>0</v>
      </c>
      <c r="J199" s="301">
        <f t="shared" si="1"/>
        <v>0</v>
      </c>
      <c r="K199" s="302"/>
      <c r="L199" s="301">
        <f t="shared" si="2"/>
        <v>0</v>
      </c>
      <c r="M199" s="302">
        <f t="shared" si="3"/>
        <v>0</v>
      </c>
      <c r="N199" s="288">
        <f t="shared" si="4"/>
        <v>0</v>
      </c>
    </row>
    <row r="200" spans="1:14" ht="12.75">
      <c r="A200" s="294" t="s">
        <v>1162</v>
      </c>
      <c r="B200" s="295">
        <f>VLOOKUP(A200,Adr!A:B,2,FALSE)</f>
        <v>0</v>
      </c>
      <c r="C200" s="305" t="s">
        <v>1664</v>
      </c>
      <c r="D200" s="306">
        <v>224884</v>
      </c>
      <c r="E200" s="298">
        <v>0</v>
      </c>
      <c r="F200" s="294" t="s">
        <v>653</v>
      </c>
      <c r="G200" s="303" t="s">
        <v>354</v>
      </c>
      <c r="H200" s="303" t="s">
        <v>1434</v>
      </c>
      <c r="I200" s="300">
        <f t="shared" si="0"/>
        <v>0</v>
      </c>
      <c r="J200" s="301">
        <f t="shared" si="1"/>
        <v>0</v>
      </c>
      <c r="K200" s="302" t="s">
        <v>1665</v>
      </c>
      <c r="L200" s="301">
        <f t="shared" si="2"/>
        <v>0</v>
      </c>
      <c r="M200" s="302">
        <f t="shared" si="3"/>
        <v>0</v>
      </c>
      <c r="N200" s="288">
        <f t="shared" si="4"/>
        <v>0</v>
      </c>
    </row>
    <row r="201" spans="1:14" ht="12.75">
      <c r="A201" s="294" t="s">
        <v>1171</v>
      </c>
      <c r="B201" s="295">
        <f>VLOOKUP(A201,Adr!A:B,2,FALSE)</f>
        <v>0</v>
      </c>
      <c r="C201" s="305" t="s">
        <v>1666</v>
      </c>
      <c r="D201" s="306">
        <v>185424</v>
      </c>
      <c r="E201" s="298">
        <v>0</v>
      </c>
      <c r="F201" s="294" t="s">
        <v>653</v>
      </c>
      <c r="G201" s="303" t="s">
        <v>354</v>
      </c>
      <c r="H201" s="303" t="s">
        <v>1434</v>
      </c>
      <c r="I201" s="300">
        <f t="shared" si="0"/>
        <v>0</v>
      </c>
      <c r="J201" s="301">
        <f t="shared" si="1"/>
        <v>0</v>
      </c>
      <c r="K201" s="302" t="s">
        <v>1667</v>
      </c>
      <c r="L201" s="301">
        <f t="shared" si="2"/>
        <v>0</v>
      </c>
      <c r="M201" s="302">
        <f t="shared" si="3"/>
        <v>0</v>
      </c>
      <c r="N201" s="288">
        <f t="shared" si="4"/>
        <v>0</v>
      </c>
    </row>
    <row r="202" spans="1:14" ht="12.75">
      <c r="A202" s="294" t="s">
        <v>1179</v>
      </c>
      <c r="B202" s="295">
        <f>VLOOKUP(A202,Adr!A:B,2,FALSE)</f>
        <v>0</v>
      </c>
      <c r="C202" s="305" t="s">
        <v>1668</v>
      </c>
      <c r="D202" s="306">
        <v>4404418</v>
      </c>
      <c r="E202" s="298">
        <v>0</v>
      </c>
      <c r="F202" s="294" t="s">
        <v>653</v>
      </c>
      <c r="G202" s="303" t="s">
        <v>354</v>
      </c>
      <c r="H202" s="303" t="s">
        <v>1434</v>
      </c>
      <c r="I202" s="300">
        <f t="shared" si="0"/>
        <v>0</v>
      </c>
      <c r="J202" s="301">
        <f t="shared" si="1"/>
        <v>0</v>
      </c>
      <c r="K202" s="302" t="s">
        <v>1669</v>
      </c>
      <c r="L202" s="301">
        <f t="shared" si="2"/>
        <v>0</v>
      </c>
      <c r="M202" s="302">
        <f t="shared" si="3"/>
        <v>0</v>
      </c>
      <c r="N202" s="288">
        <f t="shared" si="4"/>
        <v>0</v>
      </c>
    </row>
    <row r="203" spans="1:14" ht="12.75">
      <c r="A203" s="256" t="s">
        <v>1179</v>
      </c>
      <c r="B203" s="295">
        <f>VLOOKUP(A203,Adr!A:B,2,FALSE)</f>
        <v>0</v>
      </c>
      <c r="C203" s="303" t="s">
        <v>1670</v>
      </c>
      <c r="D203" s="304">
        <v>7821</v>
      </c>
      <c r="E203" s="298">
        <v>0</v>
      </c>
      <c r="F203" s="294" t="s">
        <v>659</v>
      </c>
      <c r="G203" s="307" t="s">
        <v>356</v>
      </c>
      <c r="H203" s="303" t="s">
        <v>1434</v>
      </c>
      <c r="I203" s="300">
        <f t="shared" si="0"/>
        <v>0</v>
      </c>
      <c r="J203" s="301">
        <f t="shared" si="1"/>
        <v>0</v>
      </c>
      <c r="K203" s="302"/>
      <c r="L203" s="301">
        <f t="shared" si="2"/>
        <v>0</v>
      </c>
      <c r="M203" s="302">
        <f t="shared" si="3"/>
        <v>0</v>
      </c>
      <c r="N203" s="288">
        <f t="shared" si="4"/>
        <v>0</v>
      </c>
    </row>
    <row r="204" spans="1:14" ht="12.75">
      <c r="A204" s="261" t="s">
        <v>1179</v>
      </c>
      <c r="B204" s="295">
        <f>VLOOKUP(A204,Adr!A:B,2,FALSE)</f>
        <v>0</v>
      </c>
      <c r="C204" s="303" t="s">
        <v>1671</v>
      </c>
      <c r="D204" s="304">
        <v>5866</v>
      </c>
      <c r="E204" s="298">
        <v>0</v>
      </c>
      <c r="F204" s="299" t="s">
        <v>659</v>
      </c>
      <c r="G204" s="303" t="s">
        <v>356</v>
      </c>
      <c r="H204" s="303" t="s">
        <v>1434</v>
      </c>
      <c r="I204" s="300">
        <f t="shared" si="0"/>
        <v>0</v>
      </c>
      <c r="J204" s="301">
        <f t="shared" si="1"/>
        <v>0</v>
      </c>
      <c r="K204" s="302"/>
      <c r="L204" s="301">
        <f t="shared" si="2"/>
        <v>0</v>
      </c>
      <c r="M204" s="302">
        <f t="shared" si="3"/>
        <v>0</v>
      </c>
      <c r="N204" s="288">
        <f t="shared" si="4"/>
        <v>0</v>
      </c>
    </row>
    <row r="205" spans="1:14" ht="12.75">
      <c r="A205" s="261" t="s">
        <v>1187</v>
      </c>
      <c r="B205" s="295">
        <f>VLOOKUP(A205,Adr!A:B,2,FALSE)</f>
        <v>0</v>
      </c>
      <c r="C205" s="305" t="s">
        <v>1672</v>
      </c>
      <c r="D205" s="304">
        <v>158097</v>
      </c>
      <c r="E205" s="298">
        <v>0</v>
      </c>
      <c r="F205" s="299" t="s">
        <v>653</v>
      </c>
      <c r="G205" s="303" t="s">
        <v>354</v>
      </c>
      <c r="H205" s="303" t="s">
        <v>1434</v>
      </c>
      <c r="I205" s="300">
        <f t="shared" si="0"/>
        <v>0</v>
      </c>
      <c r="J205" s="301">
        <f t="shared" si="1"/>
        <v>0</v>
      </c>
      <c r="K205" s="302" t="s">
        <v>1673</v>
      </c>
      <c r="L205" s="301">
        <f t="shared" si="2"/>
        <v>0</v>
      </c>
      <c r="M205" s="302">
        <f t="shared" si="3"/>
        <v>0</v>
      </c>
      <c r="N205" s="288">
        <f t="shared" si="4"/>
        <v>0</v>
      </c>
    </row>
    <row r="206" spans="1:14" ht="12.75">
      <c r="A206" s="256" t="s">
        <v>1187</v>
      </c>
      <c r="B206" s="295">
        <f>VLOOKUP(A206,Adr!A:B,2,FALSE)</f>
        <v>0</v>
      </c>
      <c r="C206" s="303" t="s">
        <v>1674</v>
      </c>
      <c r="D206" s="304">
        <v>7500</v>
      </c>
      <c r="E206" s="298">
        <v>0</v>
      </c>
      <c r="F206" s="294" t="s">
        <v>653</v>
      </c>
      <c r="G206" s="307" t="s">
        <v>354</v>
      </c>
      <c r="H206" s="303" t="s">
        <v>1455</v>
      </c>
      <c r="I206" s="300">
        <f t="shared" si="0"/>
        <v>0</v>
      </c>
      <c r="J206" s="301">
        <f t="shared" si="1"/>
        <v>0</v>
      </c>
      <c r="K206" s="302" t="s">
        <v>1673</v>
      </c>
      <c r="L206" s="301">
        <f t="shared" si="2"/>
        <v>0</v>
      </c>
      <c r="M206" s="302">
        <f t="shared" si="3"/>
        <v>0</v>
      </c>
      <c r="N206" s="288">
        <f t="shared" si="4"/>
        <v>0</v>
      </c>
    </row>
    <row r="207" spans="1:14" ht="12.75">
      <c r="A207" s="294" t="s">
        <v>1187</v>
      </c>
      <c r="B207" s="295">
        <f>VLOOKUP(A207,Adr!A:B,2,FALSE)</f>
        <v>0</v>
      </c>
      <c r="C207" s="305" t="s">
        <v>1675</v>
      </c>
      <c r="D207" s="306">
        <v>7821</v>
      </c>
      <c r="E207" s="298">
        <v>0</v>
      </c>
      <c r="F207" s="294" t="s">
        <v>659</v>
      </c>
      <c r="G207" s="303" t="s">
        <v>356</v>
      </c>
      <c r="H207" s="303" t="s">
        <v>1434</v>
      </c>
      <c r="I207" s="300">
        <f t="shared" si="0"/>
        <v>0</v>
      </c>
      <c r="J207" s="301">
        <f t="shared" si="1"/>
        <v>0</v>
      </c>
      <c r="K207" s="302"/>
      <c r="L207" s="301">
        <f t="shared" si="2"/>
        <v>0</v>
      </c>
      <c r="M207" s="302">
        <f t="shared" si="3"/>
        <v>0</v>
      </c>
      <c r="N207" s="288">
        <f t="shared" si="4"/>
        <v>0</v>
      </c>
    </row>
    <row r="208" spans="1:14" ht="12.75">
      <c r="A208" s="294" t="s">
        <v>1193</v>
      </c>
      <c r="B208" s="295">
        <f>VLOOKUP(A208,Adr!A:B,2,FALSE)</f>
        <v>0</v>
      </c>
      <c r="C208" s="305" t="s">
        <v>1676</v>
      </c>
      <c r="D208" s="306">
        <v>437713</v>
      </c>
      <c r="E208" s="298">
        <v>0</v>
      </c>
      <c r="F208" s="294" t="s">
        <v>653</v>
      </c>
      <c r="G208" s="303" t="s">
        <v>354</v>
      </c>
      <c r="H208" s="303" t="s">
        <v>1434</v>
      </c>
      <c r="I208" s="300">
        <f t="shared" si="0"/>
        <v>0</v>
      </c>
      <c r="J208" s="301">
        <f t="shared" si="1"/>
        <v>0</v>
      </c>
      <c r="K208" s="302" t="s">
        <v>1677</v>
      </c>
      <c r="L208" s="301">
        <f t="shared" si="2"/>
        <v>0</v>
      </c>
      <c r="M208" s="302">
        <f t="shared" si="3"/>
        <v>0</v>
      </c>
      <c r="N208" s="288">
        <f t="shared" si="4"/>
        <v>0</v>
      </c>
    </row>
    <row r="209" spans="1:14" ht="12.75">
      <c r="A209" s="294" t="s">
        <v>1193</v>
      </c>
      <c r="B209" s="295">
        <f>VLOOKUP(A209,Adr!A:B,2,FALSE)</f>
        <v>0</v>
      </c>
      <c r="C209" s="305" t="s">
        <v>1678</v>
      </c>
      <c r="D209" s="306">
        <v>20857</v>
      </c>
      <c r="E209" s="298">
        <v>0</v>
      </c>
      <c r="F209" s="294" t="s">
        <v>659</v>
      </c>
      <c r="G209" s="303" t="s">
        <v>356</v>
      </c>
      <c r="H209" s="303" t="s">
        <v>1434</v>
      </c>
      <c r="I209" s="300">
        <f t="shared" si="0"/>
        <v>0</v>
      </c>
      <c r="J209" s="301">
        <f t="shared" si="1"/>
        <v>0</v>
      </c>
      <c r="K209" s="302"/>
      <c r="L209" s="301">
        <f t="shared" si="2"/>
        <v>0</v>
      </c>
      <c r="M209" s="302">
        <f t="shared" si="3"/>
        <v>0</v>
      </c>
      <c r="N209" s="288">
        <f t="shared" si="4"/>
        <v>0</v>
      </c>
    </row>
    <row r="210" spans="1:14" ht="12.75">
      <c r="A210" s="308" t="s">
        <v>1193</v>
      </c>
      <c r="B210" s="295">
        <f>VLOOKUP(A210,Adr!A:B,2,FALSE)</f>
        <v>0</v>
      </c>
      <c r="C210" s="296" t="s">
        <v>1679</v>
      </c>
      <c r="D210" s="304">
        <v>41714</v>
      </c>
      <c r="E210" s="298">
        <v>0</v>
      </c>
      <c r="F210" s="294" t="s">
        <v>659</v>
      </c>
      <c r="G210" s="303" t="s">
        <v>356</v>
      </c>
      <c r="H210" s="303" t="s">
        <v>1434</v>
      </c>
      <c r="I210" s="300">
        <f t="shared" si="0"/>
        <v>0</v>
      </c>
      <c r="J210" s="301">
        <f t="shared" si="1"/>
        <v>0</v>
      </c>
      <c r="K210" s="302"/>
      <c r="L210" s="301">
        <f t="shared" si="2"/>
        <v>0</v>
      </c>
      <c r="M210" s="302">
        <f t="shared" si="3"/>
        <v>0</v>
      </c>
      <c r="N210" s="288">
        <f t="shared" si="4"/>
        <v>0</v>
      </c>
    </row>
    <row r="211" spans="1:14" ht="12.75">
      <c r="A211" s="308" t="s">
        <v>1193</v>
      </c>
      <c r="B211" s="295">
        <f>VLOOKUP(A211,Adr!A:B,2,FALSE)</f>
        <v>0</v>
      </c>
      <c r="C211" s="296" t="s">
        <v>1680</v>
      </c>
      <c r="D211" s="304">
        <v>10429</v>
      </c>
      <c r="E211" s="298">
        <v>0</v>
      </c>
      <c r="F211" s="294" t="s">
        <v>659</v>
      </c>
      <c r="G211" s="303" t="s">
        <v>356</v>
      </c>
      <c r="H211" s="303" t="s">
        <v>1434</v>
      </c>
      <c r="I211" s="300">
        <f t="shared" si="0"/>
        <v>0</v>
      </c>
      <c r="J211" s="301">
        <f t="shared" si="1"/>
        <v>0</v>
      </c>
      <c r="K211" s="302"/>
      <c r="L211" s="301">
        <f t="shared" si="2"/>
        <v>0</v>
      </c>
      <c r="M211" s="302">
        <f t="shared" si="3"/>
        <v>0</v>
      </c>
      <c r="N211" s="288">
        <f t="shared" si="4"/>
        <v>0</v>
      </c>
    </row>
    <row r="212" spans="1:14" ht="12.75">
      <c r="A212" s="294" t="s">
        <v>1193</v>
      </c>
      <c r="B212" s="295">
        <f>VLOOKUP(A212,Adr!A:B,2,FALSE)</f>
        <v>0</v>
      </c>
      <c r="C212" s="305" t="s">
        <v>1681</v>
      </c>
      <c r="D212" s="306">
        <v>7821</v>
      </c>
      <c r="E212" s="298">
        <v>0</v>
      </c>
      <c r="F212" s="294" t="s">
        <v>659</v>
      </c>
      <c r="G212" s="303" t="s">
        <v>356</v>
      </c>
      <c r="H212" s="303" t="s">
        <v>1434</v>
      </c>
      <c r="I212" s="300">
        <f t="shared" si="0"/>
        <v>0</v>
      </c>
      <c r="J212" s="301">
        <f t="shared" si="1"/>
        <v>0</v>
      </c>
      <c r="K212" s="302"/>
      <c r="L212" s="301">
        <f t="shared" si="2"/>
        <v>0</v>
      </c>
      <c r="M212" s="302">
        <f t="shared" si="3"/>
        <v>0</v>
      </c>
      <c r="N212" s="288">
        <f t="shared" si="4"/>
        <v>0</v>
      </c>
    </row>
    <row r="213" spans="1:14" ht="12.75">
      <c r="A213" s="294" t="s">
        <v>1193</v>
      </c>
      <c r="B213" s="295">
        <f>VLOOKUP(A213,Adr!A:B,2,FALSE)</f>
        <v>0</v>
      </c>
      <c r="C213" s="305" t="s">
        <v>1682</v>
      </c>
      <c r="D213" s="306">
        <v>10429</v>
      </c>
      <c r="E213" s="298">
        <v>0</v>
      </c>
      <c r="F213" s="294" t="s">
        <v>659</v>
      </c>
      <c r="G213" s="303" t="s">
        <v>356</v>
      </c>
      <c r="H213" s="303" t="s">
        <v>1434</v>
      </c>
      <c r="I213" s="300">
        <f t="shared" si="0"/>
        <v>0</v>
      </c>
      <c r="J213" s="301">
        <f t="shared" si="1"/>
        <v>0</v>
      </c>
      <c r="K213" s="302"/>
      <c r="L213" s="301">
        <f t="shared" si="2"/>
        <v>0</v>
      </c>
      <c r="M213" s="302">
        <f t="shared" si="3"/>
        <v>0</v>
      </c>
      <c r="N213" s="288">
        <f t="shared" si="4"/>
        <v>0</v>
      </c>
    </row>
    <row r="214" spans="1:14" ht="12.75">
      <c r="A214" s="294" t="s">
        <v>1193</v>
      </c>
      <c r="B214" s="295">
        <f>VLOOKUP(A214,Adr!A:B,2,FALSE)</f>
        <v>0</v>
      </c>
      <c r="C214" s="305" t="s">
        <v>1683</v>
      </c>
      <c r="D214" s="306">
        <v>10429</v>
      </c>
      <c r="E214" s="298">
        <v>0</v>
      </c>
      <c r="F214" s="294" t="s">
        <v>659</v>
      </c>
      <c r="G214" s="303" t="s">
        <v>356</v>
      </c>
      <c r="H214" s="303" t="s">
        <v>1434</v>
      </c>
      <c r="I214" s="300">
        <f t="shared" si="0"/>
        <v>0</v>
      </c>
      <c r="J214" s="301">
        <f t="shared" si="1"/>
        <v>0</v>
      </c>
      <c r="K214" s="302"/>
      <c r="L214" s="301">
        <f t="shared" si="2"/>
        <v>0</v>
      </c>
      <c r="M214" s="302">
        <f t="shared" si="3"/>
        <v>0</v>
      </c>
      <c r="N214" s="288">
        <f t="shared" si="4"/>
        <v>0</v>
      </c>
    </row>
    <row r="215" spans="1:14" ht="12.75">
      <c r="A215" s="294" t="s">
        <v>1193</v>
      </c>
      <c r="B215" s="295">
        <f>VLOOKUP(A215,Adr!A:B,2,FALSE)</f>
        <v>0</v>
      </c>
      <c r="C215" s="305" t="s">
        <v>1684</v>
      </c>
      <c r="D215" s="306">
        <v>26071</v>
      </c>
      <c r="E215" s="298">
        <v>0</v>
      </c>
      <c r="F215" s="294" t="s">
        <v>659</v>
      </c>
      <c r="G215" s="303" t="s">
        <v>356</v>
      </c>
      <c r="H215" s="303" t="s">
        <v>1434</v>
      </c>
      <c r="I215" s="300">
        <f t="shared" si="0"/>
        <v>0</v>
      </c>
      <c r="J215" s="301">
        <f t="shared" si="1"/>
        <v>0</v>
      </c>
      <c r="K215" s="302"/>
      <c r="L215" s="301">
        <f t="shared" si="2"/>
        <v>0</v>
      </c>
      <c r="M215" s="302">
        <f t="shared" si="3"/>
        <v>0</v>
      </c>
      <c r="N215" s="288">
        <f t="shared" si="4"/>
        <v>0</v>
      </c>
    </row>
    <row r="216" spans="1:14" ht="12.75">
      <c r="A216" s="294" t="s">
        <v>1193</v>
      </c>
      <c r="B216" s="295">
        <f>VLOOKUP(A216,Adr!A:B,2,FALSE)</f>
        <v>0</v>
      </c>
      <c r="C216" s="305" t="s">
        <v>1685</v>
      </c>
      <c r="D216" s="306">
        <v>10429</v>
      </c>
      <c r="E216" s="298">
        <v>0</v>
      </c>
      <c r="F216" s="294" t="s">
        <v>659</v>
      </c>
      <c r="G216" s="303" t="s">
        <v>356</v>
      </c>
      <c r="H216" s="303" t="s">
        <v>1434</v>
      </c>
      <c r="I216" s="300">
        <f t="shared" si="0"/>
        <v>0</v>
      </c>
      <c r="J216" s="301">
        <f t="shared" si="1"/>
        <v>0</v>
      </c>
      <c r="K216" s="302"/>
      <c r="L216" s="301">
        <f t="shared" si="2"/>
        <v>0</v>
      </c>
      <c r="M216" s="302">
        <f t="shared" si="3"/>
        <v>0</v>
      </c>
      <c r="N216" s="288">
        <f t="shared" si="4"/>
        <v>0</v>
      </c>
    </row>
    <row r="217" spans="1:14" ht="12.75">
      <c r="A217" s="261" t="s">
        <v>1201</v>
      </c>
      <c r="B217" s="295">
        <f>VLOOKUP(A217,Adr!A:B,2,FALSE)</f>
        <v>0</v>
      </c>
      <c r="C217" s="303" t="s">
        <v>1686</v>
      </c>
      <c r="D217" s="304">
        <v>282030</v>
      </c>
      <c r="E217" s="298">
        <v>0</v>
      </c>
      <c r="F217" s="299" t="s">
        <v>653</v>
      </c>
      <c r="G217" s="303" t="s">
        <v>354</v>
      </c>
      <c r="H217" s="303" t="s">
        <v>1434</v>
      </c>
      <c r="I217" s="300">
        <f t="shared" si="0"/>
        <v>0</v>
      </c>
      <c r="J217" s="301">
        <f t="shared" si="1"/>
        <v>0</v>
      </c>
      <c r="K217" s="302" t="s">
        <v>1687</v>
      </c>
      <c r="L217" s="301">
        <f t="shared" si="2"/>
        <v>0</v>
      </c>
      <c r="M217" s="302">
        <f t="shared" si="3"/>
        <v>0</v>
      </c>
      <c r="N217" s="288">
        <f t="shared" si="4"/>
        <v>0</v>
      </c>
    </row>
    <row r="218" spans="1:14" ht="12.75">
      <c r="A218" s="308" t="s">
        <v>1210</v>
      </c>
      <c r="B218" s="295">
        <f>VLOOKUP(A218,Adr!A:B,2,FALSE)</f>
        <v>0</v>
      </c>
      <c r="C218" s="309" t="s">
        <v>1688</v>
      </c>
      <c r="D218" s="304">
        <v>534999</v>
      </c>
      <c r="E218" s="298">
        <v>0</v>
      </c>
      <c r="F218" s="311" t="s">
        <v>653</v>
      </c>
      <c r="G218" s="303" t="s">
        <v>354</v>
      </c>
      <c r="H218" s="303" t="s">
        <v>1434</v>
      </c>
      <c r="I218" s="300">
        <f t="shared" si="0"/>
        <v>0</v>
      </c>
      <c r="J218" s="301">
        <f t="shared" si="1"/>
        <v>0</v>
      </c>
      <c r="K218" s="302" t="s">
        <v>1689</v>
      </c>
      <c r="L218" s="301">
        <f t="shared" si="2"/>
        <v>0</v>
      </c>
      <c r="M218" s="302">
        <f t="shared" si="3"/>
        <v>0</v>
      </c>
      <c r="N218" s="288">
        <f t="shared" si="4"/>
        <v>0</v>
      </c>
    </row>
    <row r="219" spans="1:14" ht="12.75">
      <c r="A219" s="308" t="s">
        <v>1210</v>
      </c>
      <c r="B219" s="295">
        <f>VLOOKUP(A219,Adr!A:B,2,FALSE)</f>
        <v>0</v>
      </c>
      <c r="C219" s="296" t="s">
        <v>1690</v>
      </c>
      <c r="D219" s="306">
        <v>30000</v>
      </c>
      <c r="E219" s="298">
        <v>0</v>
      </c>
      <c r="F219" s="299" t="s">
        <v>653</v>
      </c>
      <c r="G219" s="296" t="s">
        <v>354</v>
      </c>
      <c r="H219" s="296" t="s">
        <v>1455</v>
      </c>
      <c r="I219" s="300">
        <f t="shared" si="0"/>
        <v>0</v>
      </c>
      <c r="J219" s="301">
        <f t="shared" si="1"/>
        <v>0</v>
      </c>
      <c r="K219" s="302" t="s">
        <v>1689</v>
      </c>
      <c r="L219" s="301">
        <f t="shared" si="2"/>
        <v>0</v>
      </c>
      <c r="M219" s="302">
        <f t="shared" si="3"/>
        <v>0</v>
      </c>
      <c r="N219" s="288">
        <f t="shared" si="4"/>
        <v>0</v>
      </c>
    </row>
    <row r="220" spans="1:14" ht="12.75">
      <c r="A220" s="294" t="s">
        <v>1210</v>
      </c>
      <c r="B220" s="295">
        <f>VLOOKUP(A220,Adr!A:B,2,FALSE)</f>
        <v>0</v>
      </c>
      <c r="C220" s="305" t="s">
        <v>1691</v>
      </c>
      <c r="D220" s="306">
        <v>41714</v>
      </c>
      <c r="E220" s="298">
        <v>0</v>
      </c>
      <c r="F220" s="299" t="s">
        <v>659</v>
      </c>
      <c r="G220" s="296" t="s">
        <v>356</v>
      </c>
      <c r="H220" s="296" t="s">
        <v>1434</v>
      </c>
      <c r="I220" s="300">
        <f t="shared" si="0"/>
        <v>0</v>
      </c>
      <c r="J220" s="301">
        <f t="shared" si="1"/>
        <v>0</v>
      </c>
      <c r="K220" s="302"/>
      <c r="L220" s="301">
        <f t="shared" si="2"/>
        <v>0</v>
      </c>
      <c r="M220" s="302">
        <f t="shared" si="3"/>
        <v>0</v>
      </c>
      <c r="N220" s="288">
        <f t="shared" si="4"/>
        <v>0</v>
      </c>
    </row>
    <row r="221" spans="1:14" ht="12.75">
      <c r="A221" s="294" t="s">
        <v>1210</v>
      </c>
      <c r="B221" s="295">
        <f>VLOOKUP(A221,Adr!A:B,2,FALSE)</f>
        <v>0</v>
      </c>
      <c r="C221" s="305" t="s">
        <v>1692</v>
      </c>
      <c r="D221" s="306">
        <v>26071</v>
      </c>
      <c r="E221" s="298">
        <v>0</v>
      </c>
      <c r="F221" s="299" t="s">
        <v>659</v>
      </c>
      <c r="G221" s="296" t="s">
        <v>356</v>
      </c>
      <c r="H221" s="296" t="s">
        <v>1434</v>
      </c>
      <c r="I221" s="300">
        <f t="shared" si="0"/>
        <v>0</v>
      </c>
      <c r="J221" s="301">
        <f t="shared" si="1"/>
        <v>0</v>
      </c>
      <c r="K221" s="302"/>
      <c r="L221" s="301">
        <f t="shared" si="2"/>
        <v>0</v>
      </c>
      <c r="M221" s="302">
        <f t="shared" si="3"/>
        <v>0</v>
      </c>
      <c r="N221" s="288">
        <f t="shared" si="4"/>
        <v>0</v>
      </c>
    </row>
    <row r="222" spans="1:14" ht="12.75">
      <c r="A222" s="294" t="s">
        <v>1210</v>
      </c>
      <c r="B222" s="295">
        <f>VLOOKUP(A222,Adr!A:B,2,FALSE)</f>
        <v>0</v>
      </c>
      <c r="C222" s="296" t="s">
        <v>1693</v>
      </c>
      <c r="D222" s="306">
        <v>26071</v>
      </c>
      <c r="E222" s="298">
        <v>0</v>
      </c>
      <c r="F222" s="299" t="s">
        <v>659</v>
      </c>
      <c r="G222" s="296" t="s">
        <v>356</v>
      </c>
      <c r="H222" s="296" t="s">
        <v>1434</v>
      </c>
      <c r="I222" s="300">
        <f t="shared" si="0"/>
        <v>0</v>
      </c>
      <c r="J222" s="301">
        <f t="shared" si="1"/>
        <v>0</v>
      </c>
      <c r="K222" s="302"/>
      <c r="L222" s="301">
        <f t="shared" si="2"/>
        <v>0</v>
      </c>
      <c r="M222" s="302">
        <f t="shared" si="3"/>
        <v>0</v>
      </c>
      <c r="N222" s="288">
        <f t="shared" si="4"/>
        <v>0</v>
      </c>
    </row>
    <row r="223" spans="1:14" ht="12.75">
      <c r="A223" s="294" t="s">
        <v>1210</v>
      </c>
      <c r="B223" s="295">
        <f>VLOOKUP(A223,Adr!A:B,2,FALSE)</f>
        <v>0</v>
      </c>
      <c r="C223" s="305" t="s">
        <v>1694</v>
      </c>
      <c r="D223" s="306">
        <v>26071</v>
      </c>
      <c r="E223" s="298">
        <v>0</v>
      </c>
      <c r="F223" s="299" t="s">
        <v>659</v>
      </c>
      <c r="G223" s="296" t="s">
        <v>356</v>
      </c>
      <c r="H223" s="296" t="s">
        <v>1434</v>
      </c>
      <c r="I223" s="300">
        <f t="shared" si="0"/>
        <v>0</v>
      </c>
      <c r="J223" s="301">
        <f t="shared" si="1"/>
        <v>0</v>
      </c>
      <c r="K223" s="302"/>
      <c r="L223" s="301">
        <f t="shared" si="2"/>
        <v>0</v>
      </c>
      <c r="M223" s="302">
        <f t="shared" si="3"/>
        <v>0</v>
      </c>
      <c r="N223" s="288">
        <f t="shared" si="4"/>
        <v>0</v>
      </c>
    </row>
    <row r="224" spans="1:14" ht="12.75">
      <c r="A224" s="308" t="s">
        <v>1210</v>
      </c>
      <c r="B224" s="295">
        <f>VLOOKUP(A224,Adr!A:B,2,FALSE)</f>
        <v>0</v>
      </c>
      <c r="C224" s="296" t="s">
        <v>1695</v>
      </c>
      <c r="D224" s="297">
        <v>10429</v>
      </c>
      <c r="E224" s="298">
        <v>0</v>
      </c>
      <c r="F224" s="299" t="s">
        <v>659</v>
      </c>
      <c r="G224" s="303" t="s">
        <v>356</v>
      </c>
      <c r="H224" s="296" t="s">
        <v>1434</v>
      </c>
      <c r="I224" s="300">
        <f t="shared" si="0"/>
        <v>0</v>
      </c>
      <c r="J224" s="301">
        <f t="shared" si="1"/>
        <v>0</v>
      </c>
      <c r="K224" s="302"/>
      <c r="L224" s="301">
        <f t="shared" si="2"/>
        <v>0</v>
      </c>
      <c r="M224" s="302">
        <f t="shared" si="3"/>
        <v>0</v>
      </c>
      <c r="N224" s="288">
        <f t="shared" si="4"/>
        <v>0</v>
      </c>
    </row>
    <row r="225" spans="1:14" ht="12.75">
      <c r="A225" s="294" t="s">
        <v>1210</v>
      </c>
      <c r="B225" s="295">
        <f>VLOOKUP(A225,Adr!A:B,2,FALSE)</f>
        <v>0</v>
      </c>
      <c r="C225" s="305" t="s">
        <v>1696</v>
      </c>
      <c r="D225" s="306">
        <v>10429</v>
      </c>
      <c r="E225" s="298">
        <v>0</v>
      </c>
      <c r="F225" s="299" t="s">
        <v>659</v>
      </c>
      <c r="G225" s="296" t="s">
        <v>356</v>
      </c>
      <c r="H225" s="296" t="s">
        <v>1434</v>
      </c>
      <c r="I225" s="300">
        <f t="shared" si="0"/>
        <v>0</v>
      </c>
      <c r="J225" s="301">
        <f t="shared" si="1"/>
        <v>0</v>
      </c>
      <c r="K225" s="302"/>
      <c r="L225" s="301">
        <f t="shared" si="2"/>
        <v>0</v>
      </c>
      <c r="M225" s="302">
        <f t="shared" si="3"/>
        <v>0</v>
      </c>
      <c r="N225" s="288">
        <f t="shared" si="4"/>
        <v>0</v>
      </c>
    </row>
    <row r="226" spans="1:14" ht="12.75">
      <c r="A226" s="294" t="s">
        <v>1218</v>
      </c>
      <c r="B226" s="295">
        <f>VLOOKUP(A226,Adr!A:B,2,FALSE)</f>
        <v>0</v>
      </c>
      <c r="C226" s="296" t="s">
        <v>1697</v>
      </c>
      <c r="D226" s="306">
        <v>76785</v>
      </c>
      <c r="E226" s="298">
        <v>0</v>
      </c>
      <c r="F226" s="299" t="s">
        <v>653</v>
      </c>
      <c r="G226" s="296" t="s">
        <v>354</v>
      </c>
      <c r="H226" s="296" t="s">
        <v>1434</v>
      </c>
      <c r="I226" s="300">
        <f t="shared" si="0"/>
        <v>0</v>
      </c>
      <c r="J226" s="301">
        <f t="shared" si="1"/>
        <v>0</v>
      </c>
      <c r="K226" s="302" t="s">
        <v>1698</v>
      </c>
      <c r="L226" s="301">
        <f t="shared" si="2"/>
        <v>0</v>
      </c>
      <c r="M226" s="302">
        <f t="shared" si="3"/>
        <v>0</v>
      </c>
      <c r="N226" s="288">
        <f t="shared" si="4"/>
        <v>0</v>
      </c>
    </row>
    <row r="227" spans="1:14" ht="12" customHeight="1">
      <c r="A227" s="308" t="s">
        <v>1218</v>
      </c>
      <c r="B227" s="295">
        <f>VLOOKUP(A227,Adr!A:B,2,FALSE)</f>
        <v>0</v>
      </c>
      <c r="C227" s="303" t="s">
        <v>1699</v>
      </c>
      <c r="D227" s="304">
        <v>36000</v>
      </c>
      <c r="E227" s="298">
        <v>0</v>
      </c>
      <c r="F227" s="294" t="s">
        <v>653</v>
      </c>
      <c r="G227" s="303" t="s">
        <v>354</v>
      </c>
      <c r="H227" s="303" t="s">
        <v>1455</v>
      </c>
      <c r="I227" s="300">
        <f t="shared" si="0"/>
        <v>0</v>
      </c>
      <c r="J227" s="301">
        <f t="shared" si="1"/>
        <v>0</v>
      </c>
      <c r="K227" s="302" t="s">
        <v>1698</v>
      </c>
      <c r="L227" s="301">
        <f t="shared" si="2"/>
        <v>0</v>
      </c>
      <c r="M227" s="302">
        <f t="shared" si="3"/>
        <v>0</v>
      </c>
      <c r="N227" s="288">
        <f t="shared" si="4"/>
        <v>0</v>
      </c>
    </row>
    <row r="228" spans="1:14" ht="12.75">
      <c r="A228" s="308" t="s">
        <v>1226</v>
      </c>
      <c r="B228" s="295">
        <f>VLOOKUP(A228,Adr!A:B,2,FALSE)</f>
        <v>0</v>
      </c>
      <c r="C228" s="303" t="s">
        <v>1700</v>
      </c>
      <c r="D228" s="304">
        <v>2210297</v>
      </c>
      <c r="E228" s="298">
        <v>0</v>
      </c>
      <c r="F228" s="294" t="s">
        <v>653</v>
      </c>
      <c r="G228" s="303" t="s">
        <v>354</v>
      </c>
      <c r="H228" s="303" t="s">
        <v>1434</v>
      </c>
      <c r="I228" s="300">
        <f t="shared" si="0"/>
        <v>0</v>
      </c>
      <c r="J228" s="301">
        <f t="shared" si="1"/>
        <v>0</v>
      </c>
      <c r="K228" s="302" t="s">
        <v>1701</v>
      </c>
      <c r="L228" s="301">
        <f t="shared" si="2"/>
        <v>0</v>
      </c>
      <c r="M228" s="302">
        <f t="shared" si="3"/>
        <v>0</v>
      </c>
      <c r="N228" s="288">
        <f t="shared" si="4"/>
        <v>0</v>
      </c>
    </row>
    <row r="229" spans="1:14" ht="12.75">
      <c r="A229" s="294" t="s">
        <v>1226</v>
      </c>
      <c r="B229" s="295">
        <f>VLOOKUP(A229,Adr!A:B,2,FALSE)</f>
        <v>0</v>
      </c>
      <c r="C229" s="305" t="s">
        <v>1702</v>
      </c>
      <c r="D229" s="306">
        <v>92000</v>
      </c>
      <c r="E229" s="298">
        <v>0</v>
      </c>
      <c r="F229" s="299" t="s">
        <v>653</v>
      </c>
      <c r="G229" s="296" t="s">
        <v>354</v>
      </c>
      <c r="H229" s="296" t="s">
        <v>1455</v>
      </c>
      <c r="I229" s="300">
        <f t="shared" si="0"/>
        <v>0</v>
      </c>
      <c r="J229" s="301">
        <f t="shared" si="1"/>
        <v>0</v>
      </c>
      <c r="K229" s="302" t="s">
        <v>1701</v>
      </c>
      <c r="L229" s="301">
        <f t="shared" si="2"/>
        <v>0</v>
      </c>
      <c r="M229" s="302">
        <f t="shared" si="3"/>
        <v>0</v>
      </c>
      <c r="N229" s="288">
        <f t="shared" si="4"/>
        <v>0</v>
      </c>
    </row>
    <row r="230" spans="1:14" ht="12.75">
      <c r="A230" s="294" t="s">
        <v>1226</v>
      </c>
      <c r="B230" s="295">
        <f>VLOOKUP(A230,Adr!A:B,2,FALSE)</f>
        <v>0</v>
      </c>
      <c r="C230" s="305" t="s">
        <v>1703</v>
      </c>
      <c r="D230" s="306">
        <v>52142</v>
      </c>
      <c r="E230" s="298">
        <v>0</v>
      </c>
      <c r="F230" s="299" t="s">
        <v>659</v>
      </c>
      <c r="G230" s="296" t="s">
        <v>356</v>
      </c>
      <c r="H230" s="296" t="s">
        <v>1434</v>
      </c>
      <c r="I230" s="300">
        <f t="shared" si="0"/>
        <v>0</v>
      </c>
      <c r="J230" s="301">
        <f t="shared" si="1"/>
        <v>0</v>
      </c>
      <c r="K230" s="302"/>
      <c r="L230" s="301">
        <f t="shared" si="2"/>
        <v>0</v>
      </c>
      <c r="M230" s="302">
        <f t="shared" si="3"/>
        <v>0</v>
      </c>
      <c r="N230" s="288">
        <f t="shared" si="4"/>
        <v>0</v>
      </c>
    </row>
    <row r="231" spans="1:14" ht="12.75">
      <c r="A231" s="294" t="s">
        <v>1232</v>
      </c>
      <c r="B231" s="295">
        <f>VLOOKUP(A231,Adr!A:B,2,FALSE)</f>
        <v>0</v>
      </c>
      <c r="C231" s="305" t="s">
        <v>1704</v>
      </c>
      <c r="D231" s="306">
        <v>43509</v>
      </c>
      <c r="E231" s="298">
        <v>0</v>
      </c>
      <c r="F231" s="299" t="s">
        <v>653</v>
      </c>
      <c r="G231" s="296" t="s">
        <v>354</v>
      </c>
      <c r="H231" s="296" t="s">
        <v>1434</v>
      </c>
      <c r="I231" s="300">
        <f t="shared" si="0"/>
        <v>0</v>
      </c>
      <c r="J231" s="301">
        <f t="shared" si="1"/>
        <v>0</v>
      </c>
      <c r="K231" s="302" t="s">
        <v>1705</v>
      </c>
      <c r="L231" s="301">
        <f t="shared" si="2"/>
        <v>0</v>
      </c>
      <c r="M231" s="302">
        <f t="shared" si="3"/>
        <v>0</v>
      </c>
      <c r="N231" s="288">
        <f t="shared" si="4"/>
        <v>0</v>
      </c>
    </row>
    <row r="232" spans="1:14" ht="12.75">
      <c r="A232" s="294" t="s">
        <v>1238</v>
      </c>
      <c r="B232" s="295">
        <f>VLOOKUP(A232,Adr!A:B,2,FALSE)</f>
        <v>0</v>
      </c>
      <c r="C232" s="305" t="s">
        <v>1706</v>
      </c>
      <c r="D232" s="306">
        <v>709906</v>
      </c>
      <c r="E232" s="298">
        <v>0</v>
      </c>
      <c r="F232" s="299" t="s">
        <v>653</v>
      </c>
      <c r="G232" s="296" t="s">
        <v>354</v>
      </c>
      <c r="H232" s="296" t="s">
        <v>1434</v>
      </c>
      <c r="I232" s="300">
        <f t="shared" si="0"/>
        <v>0</v>
      </c>
      <c r="J232" s="301">
        <f t="shared" si="1"/>
        <v>0</v>
      </c>
      <c r="K232" s="302" t="s">
        <v>1707</v>
      </c>
      <c r="L232" s="301">
        <f t="shared" si="2"/>
        <v>0</v>
      </c>
      <c r="M232" s="302">
        <f t="shared" si="3"/>
        <v>0</v>
      </c>
      <c r="N232" s="288">
        <f t="shared" si="4"/>
        <v>0</v>
      </c>
    </row>
    <row r="233" spans="1:14" ht="12.75">
      <c r="A233" s="308" t="s">
        <v>1243</v>
      </c>
      <c r="B233" s="295">
        <f>VLOOKUP(A233,Adr!A:B,2,FALSE)</f>
        <v>0</v>
      </c>
      <c r="C233" s="309" t="s">
        <v>1708</v>
      </c>
      <c r="D233" s="304">
        <v>2383053</v>
      </c>
      <c r="E233" s="298">
        <v>0</v>
      </c>
      <c r="F233" s="311" t="s">
        <v>653</v>
      </c>
      <c r="G233" s="303" t="s">
        <v>354</v>
      </c>
      <c r="H233" s="303" t="s">
        <v>1434</v>
      </c>
      <c r="I233" s="300">
        <f t="shared" si="0"/>
        <v>0</v>
      </c>
      <c r="J233" s="301">
        <f t="shared" si="1"/>
        <v>0</v>
      </c>
      <c r="K233" s="302" t="s">
        <v>1709</v>
      </c>
      <c r="L233" s="301">
        <f t="shared" si="2"/>
        <v>0</v>
      </c>
      <c r="M233" s="302">
        <f t="shared" si="3"/>
        <v>0</v>
      </c>
      <c r="N233" s="288">
        <f t="shared" si="4"/>
        <v>0</v>
      </c>
    </row>
    <row r="234" spans="1:14" ht="12.75">
      <c r="A234" s="308" t="s">
        <v>1249</v>
      </c>
      <c r="B234" s="295">
        <f>VLOOKUP(A234,Adr!A:B,2,FALSE)</f>
        <v>0</v>
      </c>
      <c r="C234" s="303" t="s">
        <v>1710</v>
      </c>
      <c r="D234" s="304">
        <v>116007</v>
      </c>
      <c r="E234" s="298">
        <v>0</v>
      </c>
      <c r="F234" s="294" t="s">
        <v>653</v>
      </c>
      <c r="G234" s="303" t="s">
        <v>354</v>
      </c>
      <c r="H234" s="303" t="s">
        <v>1434</v>
      </c>
      <c r="I234" s="300">
        <f t="shared" si="0"/>
        <v>0</v>
      </c>
      <c r="J234" s="301">
        <f t="shared" si="1"/>
        <v>0</v>
      </c>
      <c r="K234" s="302" t="s">
        <v>1711</v>
      </c>
      <c r="L234" s="301">
        <f t="shared" si="2"/>
        <v>0</v>
      </c>
      <c r="M234" s="302">
        <f t="shared" si="3"/>
        <v>0</v>
      </c>
      <c r="N234" s="288">
        <f t="shared" si="4"/>
        <v>0</v>
      </c>
    </row>
    <row r="235" spans="1:14" ht="12.75">
      <c r="A235" s="294" t="s">
        <v>1255</v>
      </c>
      <c r="B235" s="295">
        <f>VLOOKUP(A235,Adr!A:B,2,FALSE)</f>
        <v>0</v>
      </c>
      <c r="C235" s="296" t="s">
        <v>1712</v>
      </c>
      <c r="D235" s="297">
        <v>294315</v>
      </c>
      <c r="E235" s="298">
        <v>0</v>
      </c>
      <c r="F235" s="299" t="s">
        <v>653</v>
      </c>
      <c r="G235" s="296" t="s">
        <v>354</v>
      </c>
      <c r="H235" s="296" t="s">
        <v>1434</v>
      </c>
      <c r="I235" s="300">
        <f t="shared" si="0"/>
        <v>0</v>
      </c>
      <c r="J235" s="301">
        <f t="shared" si="1"/>
        <v>0</v>
      </c>
      <c r="K235" s="302" t="s">
        <v>1713</v>
      </c>
      <c r="L235" s="301">
        <f t="shared" si="2"/>
        <v>0</v>
      </c>
      <c r="M235" s="302">
        <f t="shared" si="3"/>
        <v>0</v>
      </c>
      <c r="N235" s="288">
        <f t="shared" si="4"/>
        <v>0</v>
      </c>
    </row>
    <row r="236" spans="1:14" ht="12.75">
      <c r="A236" s="308" t="s">
        <v>1255</v>
      </c>
      <c r="B236" s="295">
        <f>VLOOKUP(A236,Adr!A:B,2,FALSE)</f>
        <v>0</v>
      </c>
      <c r="C236" s="296" t="s">
        <v>1714</v>
      </c>
      <c r="D236" s="297">
        <v>10429</v>
      </c>
      <c r="E236" s="298">
        <v>0</v>
      </c>
      <c r="F236" s="299" t="s">
        <v>659</v>
      </c>
      <c r="G236" s="303" t="s">
        <v>356</v>
      </c>
      <c r="H236" s="296" t="s">
        <v>1434</v>
      </c>
      <c r="I236" s="300">
        <f t="shared" si="0"/>
        <v>0</v>
      </c>
      <c r="J236" s="301">
        <f t="shared" si="1"/>
        <v>0</v>
      </c>
      <c r="K236" s="302"/>
      <c r="L236" s="301">
        <f t="shared" si="2"/>
        <v>0</v>
      </c>
      <c r="M236" s="302">
        <f t="shared" si="3"/>
        <v>0</v>
      </c>
      <c r="N236" s="288">
        <f t="shared" si="4"/>
        <v>0</v>
      </c>
    </row>
    <row r="237" spans="1:14" ht="12.75">
      <c r="A237" s="294" t="s">
        <v>1255</v>
      </c>
      <c r="B237" s="295">
        <f>VLOOKUP(A237,Adr!A:B,2,FALSE)</f>
        <v>0</v>
      </c>
      <c r="C237" s="305" t="s">
        <v>1715</v>
      </c>
      <c r="D237" s="306">
        <v>15643</v>
      </c>
      <c r="E237" s="298">
        <v>0</v>
      </c>
      <c r="F237" s="299" t="s">
        <v>659</v>
      </c>
      <c r="G237" s="296" t="s">
        <v>356</v>
      </c>
      <c r="H237" s="296" t="s">
        <v>1434</v>
      </c>
      <c r="I237" s="300">
        <f t="shared" si="0"/>
        <v>0</v>
      </c>
      <c r="J237" s="301">
        <f t="shared" si="1"/>
        <v>0</v>
      </c>
      <c r="K237" s="302"/>
      <c r="L237" s="301">
        <f t="shared" si="2"/>
        <v>0</v>
      </c>
      <c r="M237" s="302">
        <f t="shared" si="3"/>
        <v>0</v>
      </c>
      <c r="N237" s="288">
        <f t="shared" si="4"/>
        <v>0</v>
      </c>
    </row>
    <row r="238" spans="1:14" ht="12.75">
      <c r="A238" s="294" t="s">
        <v>1255</v>
      </c>
      <c r="B238" s="295">
        <f>VLOOKUP(A238,Adr!A:B,2,FALSE)</f>
        <v>0</v>
      </c>
      <c r="C238" s="305" t="s">
        <v>1716</v>
      </c>
      <c r="D238" s="306">
        <v>7821</v>
      </c>
      <c r="E238" s="298">
        <v>0</v>
      </c>
      <c r="F238" s="299" t="s">
        <v>659</v>
      </c>
      <c r="G238" s="296" t="s">
        <v>356</v>
      </c>
      <c r="H238" s="296" t="s">
        <v>1434</v>
      </c>
      <c r="I238" s="300">
        <f t="shared" si="0"/>
        <v>0</v>
      </c>
      <c r="J238" s="301">
        <f t="shared" si="1"/>
        <v>0</v>
      </c>
      <c r="K238" s="302"/>
      <c r="L238" s="301">
        <f t="shared" si="2"/>
        <v>0</v>
      </c>
      <c r="M238" s="302">
        <f t="shared" si="3"/>
        <v>0</v>
      </c>
      <c r="N238" s="288">
        <f t="shared" si="4"/>
        <v>0</v>
      </c>
    </row>
    <row r="239" spans="1:14" ht="12.75">
      <c r="A239" s="294" t="s">
        <v>1255</v>
      </c>
      <c r="B239" s="295">
        <f>VLOOKUP(A239,Adr!A:B,2,FALSE)</f>
        <v>0</v>
      </c>
      <c r="C239" s="296" t="s">
        <v>1717</v>
      </c>
      <c r="D239" s="306">
        <v>15643</v>
      </c>
      <c r="E239" s="298">
        <v>0</v>
      </c>
      <c r="F239" s="299" t="s">
        <v>659</v>
      </c>
      <c r="G239" s="296" t="s">
        <v>356</v>
      </c>
      <c r="H239" s="296" t="s">
        <v>1434</v>
      </c>
      <c r="I239" s="300">
        <f t="shared" si="0"/>
        <v>0</v>
      </c>
      <c r="J239" s="301">
        <f t="shared" si="1"/>
        <v>0</v>
      </c>
      <c r="K239" s="302"/>
      <c r="L239" s="301">
        <f t="shared" si="2"/>
        <v>0</v>
      </c>
      <c r="M239" s="302">
        <f t="shared" si="3"/>
        <v>0</v>
      </c>
      <c r="N239" s="288">
        <f t="shared" si="4"/>
        <v>0</v>
      </c>
    </row>
    <row r="240" spans="1:14" ht="12.75">
      <c r="A240" s="294" t="s">
        <v>1255</v>
      </c>
      <c r="B240" s="295">
        <f>VLOOKUP(A240,Adr!A:B,2,FALSE)</f>
        <v>0</v>
      </c>
      <c r="C240" s="305" t="s">
        <v>1718</v>
      </c>
      <c r="D240" s="306">
        <v>10429</v>
      </c>
      <c r="E240" s="298">
        <v>0</v>
      </c>
      <c r="F240" s="299" t="s">
        <v>659</v>
      </c>
      <c r="G240" s="296" t="s">
        <v>356</v>
      </c>
      <c r="H240" s="296" t="s">
        <v>1434</v>
      </c>
      <c r="I240" s="300">
        <f t="shared" si="0"/>
        <v>0</v>
      </c>
      <c r="J240" s="301">
        <f t="shared" si="1"/>
        <v>0</v>
      </c>
      <c r="K240" s="302"/>
      <c r="L240" s="301">
        <f t="shared" si="2"/>
        <v>0</v>
      </c>
      <c r="M240" s="302">
        <f t="shared" si="3"/>
        <v>0</v>
      </c>
      <c r="N240" s="288">
        <f t="shared" si="4"/>
        <v>0</v>
      </c>
    </row>
    <row r="241" spans="1:14" ht="12.75">
      <c r="A241" s="294" t="s">
        <v>1261</v>
      </c>
      <c r="B241" s="295">
        <f>VLOOKUP(A241,Adr!A:B,2,FALSE)</f>
        <v>0</v>
      </c>
      <c r="C241" s="305" t="s">
        <v>1719</v>
      </c>
      <c r="D241" s="306">
        <v>756816</v>
      </c>
      <c r="E241" s="298">
        <v>0</v>
      </c>
      <c r="F241" s="299" t="s">
        <v>653</v>
      </c>
      <c r="G241" s="296" t="s">
        <v>354</v>
      </c>
      <c r="H241" s="296" t="s">
        <v>1434</v>
      </c>
      <c r="I241" s="300">
        <f t="shared" si="0"/>
        <v>0</v>
      </c>
      <c r="J241" s="301">
        <f t="shared" si="1"/>
        <v>0</v>
      </c>
      <c r="K241" s="302" t="s">
        <v>1720</v>
      </c>
      <c r="L241" s="301">
        <f t="shared" si="2"/>
        <v>0</v>
      </c>
      <c r="M241" s="302">
        <f t="shared" si="3"/>
        <v>0</v>
      </c>
      <c r="N241" s="288">
        <f t="shared" si="4"/>
        <v>0</v>
      </c>
    </row>
    <row r="242" spans="1:14" ht="12.75">
      <c r="A242" s="294" t="s">
        <v>1261</v>
      </c>
      <c r="B242" s="295">
        <f>VLOOKUP(A242,Adr!A:B,2,FALSE)</f>
        <v>0</v>
      </c>
      <c r="C242" s="305" t="s">
        <v>1721</v>
      </c>
      <c r="D242" s="306">
        <v>24000</v>
      </c>
      <c r="E242" s="298">
        <v>0</v>
      </c>
      <c r="F242" s="299" t="s">
        <v>653</v>
      </c>
      <c r="G242" s="296" t="s">
        <v>354</v>
      </c>
      <c r="H242" s="296" t="s">
        <v>1455</v>
      </c>
      <c r="I242" s="300">
        <f t="shared" si="0"/>
        <v>0</v>
      </c>
      <c r="J242" s="301">
        <f t="shared" si="1"/>
        <v>0</v>
      </c>
      <c r="K242" s="302"/>
      <c r="L242" s="301">
        <f t="shared" si="2"/>
        <v>0</v>
      </c>
      <c r="M242" s="302">
        <f t="shared" si="3"/>
        <v>0</v>
      </c>
      <c r="N242" s="288">
        <f t="shared" si="4"/>
        <v>0</v>
      </c>
    </row>
    <row r="243" spans="1:14" ht="12.75">
      <c r="A243" s="299" t="s">
        <v>1261</v>
      </c>
      <c r="B243" s="295">
        <f>VLOOKUP(A243,Adr!A:B,2,FALSE)</f>
        <v>0</v>
      </c>
      <c r="C243" s="296" t="s">
        <v>1722</v>
      </c>
      <c r="D243" s="297">
        <v>15643</v>
      </c>
      <c r="E243" s="298">
        <v>0</v>
      </c>
      <c r="F243" s="299" t="s">
        <v>659</v>
      </c>
      <c r="G243" s="296" t="s">
        <v>356</v>
      </c>
      <c r="H243" s="296" t="s">
        <v>1434</v>
      </c>
      <c r="I243" s="300">
        <f t="shared" si="0"/>
        <v>0</v>
      </c>
      <c r="J243" s="301">
        <f t="shared" si="1"/>
        <v>0</v>
      </c>
      <c r="K243" s="302"/>
      <c r="L243" s="301">
        <f t="shared" si="2"/>
        <v>0</v>
      </c>
      <c r="M243" s="301">
        <f t="shared" si="3"/>
        <v>0</v>
      </c>
      <c r="N243" s="288">
        <f t="shared" si="4"/>
        <v>0</v>
      </c>
    </row>
    <row r="244" spans="1:14" ht="12.75">
      <c r="A244" s="294" t="s">
        <v>1261</v>
      </c>
      <c r="B244" s="295">
        <f>VLOOKUP(A244,Adr!A:B,2,FALSE)</f>
        <v>0</v>
      </c>
      <c r="C244" s="305" t="s">
        <v>1723</v>
      </c>
      <c r="D244" s="306">
        <v>20857</v>
      </c>
      <c r="E244" s="298">
        <v>0</v>
      </c>
      <c r="F244" s="299" t="s">
        <v>659</v>
      </c>
      <c r="G244" s="296" t="s">
        <v>356</v>
      </c>
      <c r="H244" s="296" t="s">
        <v>1434</v>
      </c>
      <c r="I244" s="300">
        <f t="shared" si="0"/>
        <v>0</v>
      </c>
      <c r="J244" s="301">
        <f t="shared" si="1"/>
        <v>0</v>
      </c>
      <c r="K244" s="302"/>
      <c r="L244" s="301">
        <f t="shared" si="2"/>
        <v>0</v>
      </c>
      <c r="M244" s="302">
        <f t="shared" si="3"/>
        <v>0</v>
      </c>
      <c r="N244" s="288">
        <f t="shared" si="4"/>
        <v>0</v>
      </c>
    </row>
    <row r="245" spans="1:14" ht="12.75">
      <c r="A245" s="308" t="s">
        <v>1261</v>
      </c>
      <c r="B245" s="295">
        <f>VLOOKUP(A245,Adr!A:B,2,FALSE)</f>
        <v>0</v>
      </c>
      <c r="C245" s="303" t="s">
        <v>1724</v>
      </c>
      <c r="D245" s="304">
        <v>31285</v>
      </c>
      <c r="E245" s="298">
        <v>0</v>
      </c>
      <c r="F245" s="294" t="s">
        <v>659</v>
      </c>
      <c r="G245" s="303" t="s">
        <v>356</v>
      </c>
      <c r="H245" s="303" t="s">
        <v>1434</v>
      </c>
      <c r="I245" s="300">
        <f t="shared" si="0"/>
        <v>0</v>
      </c>
      <c r="J245" s="301">
        <f t="shared" si="1"/>
        <v>0</v>
      </c>
      <c r="K245" s="302"/>
      <c r="L245" s="301">
        <f t="shared" si="2"/>
        <v>0</v>
      </c>
      <c r="M245" s="302">
        <f t="shared" si="3"/>
        <v>0</v>
      </c>
      <c r="N245" s="288">
        <f t="shared" si="4"/>
        <v>0</v>
      </c>
    </row>
    <row r="246" spans="1:14" ht="12.75">
      <c r="A246" s="294" t="s">
        <v>1261</v>
      </c>
      <c r="B246" s="295">
        <f>VLOOKUP(A246,Adr!A:B,2,FALSE)</f>
        <v>0</v>
      </c>
      <c r="C246" s="305" t="s">
        <v>1725</v>
      </c>
      <c r="D246" s="306">
        <v>20857</v>
      </c>
      <c r="E246" s="298">
        <v>0</v>
      </c>
      <c r="F246" s="299" t="s">
        <v>659</v>
      </c>
      <c r="G246" s="296" t="s">
        <v>356</v>
      </c>
      <c r="H246" s="296" t="s">
        <v>1434</v>
      </c>
      <c r="I246" s="300">
        <f t="shared" si="0"/>
        <v>0</v>
      </c>
      <c r="J246" s="301">
        <f t="shared" si="1"/>
        <v>0</v>
      </c>
      <c r="K246" s="302"/>
      <c r="L246" s="301">
        <f t="shared" si="2"/>
        <v>0</v>
      </c>
      <c r="M246" s="302">
        <f t="shared" si="3"/>
        <v>0</v>
      </c>
      <c r="N246" s="288">
        <f t="shared" si="4"/>
        <v>0</v>
      </c>
    </row>
    <row r="247" spans="1:14" ht="12.75">
      <c r="A247" s="299" t="s">
        <v>1261</v>
      </c>
      <c r="B247" s="295">
        <f>VLOOKUP(A247,Adr!A:B,2,FALSE)</f>
        <v>0</v>
      </c>
      <c r="C247" s="296" t="s">
        <v>1726</v>
      </c>
      <c r="D247" s="297">
        <v>31285</v>
      </c>
      <c r="E247" s="310">
        <v>0</v>
      </c>
      <c r="F247" s="299" t="s">
        <v>659</v>
      </c>
      <c r="G247" s="296" t="s">
        <v>356</v>
      </c>
      <c r="H247" s="296" t="s">
        <v>1434</v>
      </c>
      <c r="I247" s="300">
        <f t="shared" si="0"/>
        <v>0</v>
      </c>
      <c r="J247" s="301">
        <f t="shared" si="1"/>
        <v>0</v>
      </c>
      <c r="K247" s="302"/>
      <c r="L247" s="301">
        <f t="shared" si="2"/>
        <v>0</v>
      </c>
      <c r="M247" s="302">
        <f t="shared" si="3"/>
        <v>0</v>
      </c>
      <c r="N247" s="288">
        <f t="shared" si="4"/>
        <v>0</v>
      </c>
    </row>
    <row r="248" spans="1:14" ht="12.75">
      <c r="A248" s="294" t="s">
        <v>1261</v>
      </c>
      <c r="B248" s="295">
        <f>VLOOKUP(A248,Adr!A:B,2,FALSE)</f>
        <v>0</v>
      </c>
      <c r="C248" s="305" t="s">
        <v>1727</v>
      </c>
      <c r="D248" s="297">
        <v>31285</v>
      </c>
      <c r="E248" s="298">
        <v>0</v>
      </c>
      <c r="F248" s="294" t="s">
        <v>659</v>
      </c>
      <c r="G248" s="303" t="s">
        <v>356</v>
      </c>
      <c r="H248" s="303" t="s">
        <v>1434</v>
      </c>
      <c r="I248" s="300">
        <f t="shared" si="0"/>
        <v>0</v>
      </c>
      <c r="J248" s="301">
        <f t="shared" si="1"/>
        <v>0</v>
      </c>
      <c r="K248" s="302"/>
      <c r="L248" s="301">
        <f t="shared" si="2"/>
        <v>0</v>
      </c>
      <c r="M248" s="302">
        <f t="shared" si="3"/>
        <v>0</v>
      </c>
      <c r="N248" s="288">
        <f t="shared" si="4"/>
        <v>0</v>
      </c>
    </row>
    <row r="249" spans="1:14" ht="12.75">
      <c r="A249" s="308" t="s">
        <v>1261</v>
      </c>
      <c r="B249" s="295">
        <f>VLOOKUP(A249,Adr!A:B,2,FALSE)</f>
        <v>0</v>
      </c>
      <c r="C249" s="303" t="s">
        <v>1728</v>
      </c>
      <c r="D249" s="304">
        <v>5214</v>
      </c>
      <c r="E249" s="298">
        <v>0</v>
      </c>
      <c r="F249" s="294" t="s">
        <v>659</v>
      </c>
      <c r="G249" s="303" t="s">
        <v>356</v>
      </c>
      <c r="H249" s="303" t="s">
        <v>1434</v>
      </c>
      <c r="I249" s="300">
        <f t="shared" si="0"/>
        <v>0</v>
      </c>
      <c r="J249" s="301">
        <f t="shared" si="1"/>
        <v>0</v>
      </c>
      <c r="K249" s="302"/>
      <c r="L249" s="301">
        <f t="shared" si="2"/>
        <v>0</v>
      </c>
      <c r="M249" s="302">
        <f t="shared" si="3"/>
        <v>0</v>
      </c>
      <c r="N249" s="288">
        <f t="shared" si="4"/>
        <v>0</v>
      </c>
    </row>
    <row r="250" spans="1:14" ht="12.75">
      <c r="A250" s="308" t="s">
        <v>1261</v>
      </c>
      <c r="B250" s="295">
        <f>VLOOKUP(A250,Adr!A:B,2,FALSE)</f>
        <v>0</v>
      </c>
      <c r="C250" s="309" t="s">
        <v>1729</v>
      </c>
      <c r="D250" s="304">
        <v>5214</v>
      </c>
      <c r="E250" s="298">
        <v>0</v>
      </c>
      <c r="F250" s="311" t="s">
        <v>659</v>
      </c>
      <c r="G250" s="303" t="s">
        <v>356</v>
      </c>
      <c r="H250" s="303" t="s">
        <v>1434</v>
      </c>
      <c r="I250" s="300">
        <f t="shared" si="0"/>
        <v>0</v>
      </c>
      <c r="J250" s="301">
        <f t="shared" si="1"/>
        <v>0</v>
      </c>
      <c r="K250" s="302"/>
      <c r="L250" s="301">
        <f t="shared" si="2"/>
        <v>0</v>
      </c>
      <c r="M250" s="302">
        <f t="shared" si="3"/>
        <v>0</v>
      </c>
      <c r="N250" s="288">
        <f t="shared" si="4"/>
        <v>0</v>
      </c>
    </row>
    <row r="251" spans="1:14" ht="12.75">
      <c r="A251" s="308" t="s">
        <v>1261</v>
      </c>
      <c r="B251" s="295">
        <f>VLOOKUP(A251,Adr!A:B,2,FALSE)</f>
        <v>0</v>
      </c>
      <c r="C251" s="296" t="s">
        <v>1730</v>
      </c>
      <c r="D251" s="306">
        <v>15643</v>
      </c>
      <c r="E251" s="298">
        <v>0</v>
      </c>
      <c r="F251" s="299" t="s">
        <v>659</v>
      </c>
      <c r="G251" s="296" t="s">
        <v>356</v>
      </c>
      <c r="H251" s="296" t="s">
        <v>1434</v>
      </c>
      <c r="I251" s="300">
        <f t="shared" si="0"/>
        <v>0</v>
      </c>
      <c r="J251" s="301">
        <f t="shared" si="1"/>
        <v>0</v>
      </c>
      <c r="K251" s="302"/>
      <c r="L251" s="301">
        <f t="shared" si="2"/>
        <v>0</v>
      </c>
      <c r="M251" s="302">
        <f t="shared" si="3"/>
        <v>0</v>
      </c>
      <c r="N251" s="288">
        <f t="shared" si="4"/>
        <v>0</v>
      </c>
    </row>
    <row r="252" spans="1:14" ht="12.75">
      <c r="A252" s="308" t="s">
        <v>1261</v>
      </c>
      <c r="B252" s="295">
        <f>VLOOKUP(A252,Adr!A:B,2,FALSE)</f>
        <v>0</v>
      </c>
      <c r="C252" s="303" t="s">
        <v>1731</v>
      </c>
      <c r="D252" s="304">
        <v>15643</v>
      </c>
      <c r="E252" s="298">
        <v>0</v>
      </c>
      <c r="F252" s="294" t="s">
        <v>659</v>
      </c>
      <c r="G252" s="303" t="s">
        <v>356</v>
      </c>
      <c r="H252" s="303" t="s">
        <v>1434</v>
      </c>
      <c r="I252" s="300">
        <f t="shared" si="0"/>
        <v>0</v>
      </c>
      <c r="J252" s="301">
        <f t="shared" si="1"/>
        <v>0</v>
      </c>
      <c r="K252" s="302"/>
      <c r="L252" s="301">
        <f t="shared" si="2"/>
        <v>0</v>
      </c>
      <c r="M252" s="302">
        <f t="shared" si="3"/>
        <v>0</v>
      </c>
      <c r="N252" s="288">
        <f t="shared" si="4"/>
        <v>0</v>
      </c>
    </row>
    <row r="253" spans="1:14" ht="12.75">
      <c r="A253" s="308" t="s">
        <v>1261</v>
      </c>
      <c r="B253" s="295">
        <f>VLOOKUP(A253,Adr!A:B,2,FALSE)</f>
        <v>0</v>
      </c>
      <c r="C253" s="309" t="s">
        <v>1732</v>
      </c>
      <c r="D253" s="304">
        <v>7821</v>
      </c>
      <c r="E253" s="298">
        <v>0</v>
      </c>
      <c r="F253" s="311" t="s">
        <v>659</v>
      </c>
      <c r="G253" s="303" t="s">
        <v>356</v>
      </c>
      <c r="H253" s="303" t="s">
        <v>1434</v>
      </c>
      <c r="I253" s="300">
        <f t="shared" si="0"/>
        <v>0</v>
      </c>
      <c r="J253" s="301">
        <f t="shared" si="1"/>
        <v>0</v>
      </c>
      <c r="K253" s="302"/>
      <c r="L253" s="301">
        <f t="shared" si="2"/>
        <v>0</v>
      </c>
      <c r="M253" s="302">
        <f t="shared" si="3"/>
        <v>0</v>
      </c>
      <c r="N253" s="288">
        <f t="shared" si="4"/>
        <v>0</v>
      </c>
    </row>
    <row r="254" spans="1:14" ht="12.75">
      <c r="A254" s="299" t="s">
        <v>1261</v>
      </c>
      <c r="B254" s="295">
        <f>VLOOKUP(A254,Adr!A:B,2,FALSE)</f>
        <v>0</v>
      </c>
      <c r="C254" s="296" t="s">
        <v>1733</v>
      </c>
      <c r="D254" s="297">
        <v>15643</v>
      </c>
      <c r="E254" s="298">
        <v>0</v>
      </c>
      <c r="F254" s="299" t="s">
        <v>659</v>
      </c>
      <c r="G254" s="296" t="s">
        <v>356</v>
      </c>
      <c r="H254" s="296" t="s">
        <v>1434</v>
      </c>
      <c r="I254" s="300">
        <f t="shared" si="0"/>
        <v>0</v>
      </c>
      <c r="J254" s="301">
        <f t="shared" si="1"/>
        <v>0</v>
      </c>
      <c r="K254" s="302"/>
      <c r="L254" s="301">
        <f t="shared" si="2"/>
        <v>0</v>
      </c>
      <c r="M254" s="302">
        <f t="shared" si="3"/>
        <v>0</v>
      </c>
      <c r="N254" s="288">
        <f t="shared" si="4"/>
        <v>0</v>
      </c>
    </row>
    <row r="255" spans="1:14" ht="12.75">
      <c r="A255" s="294" t="s">
        <v>1261</v>
      </c>
      <c r="B255" s="295">
        <f>VLOOKUP(A255,Adr!A:B,2,FALSE)</f>
        <v>0</v>
      </c>
      <c r="C255" s="305" t="s">
        <v>1734</v>
      </c>
      <c r="D255" s="306">
        <v>5214</v>
      </c>
      <c r="E255" s="298">
        <v>0</v>
      </c>
      <c r="F255" s="294" t="s">
        <v>659</v>
      </c>
      <c r="G255" s="303" t="s">
        <v>356</v>
      </c>
      <c r="H255" s="303" t="s">
        <v>1434</v>
      </c>
      <c r="I255" s="300">
        <f t="shared" si="0"/>
        <v>0</v>
      </c>
      <c r="J255" s="301">
        <f t="shared" si="1"/>
        <v>0</v>
      </c>
      <c r="K255" s="302"/>
      <c r="L255" s="301">
        <f t="shared" si="2"/>
        <v>0</v>
      </c>
      <c r="M255" s="302">
        <f t="shared" si="3"/>
        <v>0</v>
      </c>
      <c r="N255" s="288">
        <f t="shared" si="4"/>
        <v>0</v>
      </c>
    </row>
    <row r="256" spans="1:14" ht="12.75">
      <c r="A256" s="294" t="s">
        <v>1261</v>
      </c>
      <c r="B256" s="295">
        <f>VLOOKUP(A256,Adr!A:B,2,FALSE)</f>
        <v>0</v>
      </c>
      <c r="C256" s="305" t="s">
        <v>1735</v>
      </c>
      <c r="D256" s="306">
        <v>15643</v>
      </c>
      <c r="E256" s="298">
        <v>0</v>
      </c>
      <c r="F256" s="294" t="s">
        <v>659</v>
      </c>
      <c r="G256" s="303" t="s">
        <v>356</v>
      </c>
      <c r="H256" s="303" t="s">
        <v>1434</v>
      </c>
      <c r="I256" s="300">
        <f t="shared" si="0"/>
        <v>0</v>
      </c>
      <c r="J256" s="301">
        <f t="shared" si="1"/>
        <v>0</v>
      </c>
      <c r="K256" s="302"/>
      <c r="L256" s="301">
        <f t="shared" si="2"/>
        <v>0</v>
      </c>
      <c r="M256" s="302">
        <f t="shared" si="3"/>
        <v>0</v>
      </c>
      <c r="N256" s="288">
        <f t="shared" si="4"/>
        <v>0</v>
      </c>
    </row>
    <row r="257" spans="1:14" ht="12.75">
      <c r="A257" s="261" t="s">
        <v>1261</v>
      </c>
      <c r="B257" s="295">
        <f>VLOOKUP(A257,Adr!A:B,2,FALSE)</f>
        <v>0</v>
      </c>
      <c r="C257" s="303" t="s">
        <v>1736</v>
      </c>
      <c r="D257" s="304">
        <v>20857</v>
      </c>
      <c r="E257" s="298">
        <v>0</v>
      </c>
      <c r="F257" s="294" t="s">
        <v>659</v>
      </c>
      <c r="G257" s="307" t="s">
        <v>356</v>
      </c>
      <c r="H257" s="303" t="s">
        <v>1434</v>
      </c>
      <c r="I257" s="300">
        <f t="shared" si="0"/>
        <v>0</v>
      </c>
      <c r="J257" s="301">
        <f t="shared" si="1"/>
        <v>0</v>
      </c>
      <c r="K257" s="302"/>
      <c r="L257" s="301">
        <f t="shared" si="2"/>
        <v>0</v>
      </c>
      <c r="M257" s="302">
        <f t="shared" si="3"/>
        <v>0</v>
      </c>
      <c r="N257" s="288">
        <f t="shared" si="4"/>
        <v>0</v>
      </c>
    </row>
    <row r="258" spans="1:14" ht="12.75">
      <c r="A258" s="294" t="s">
        <v>1261</v>
      </c>
      <c r="B258" s="295">
        <f>VLOOKUP(A258,Adr!A:B,2,FALSE)</f>
        <v>0</v>
      </c>
      <c r="C258" s="305" t="s">
        <v>1737</v>
      </c>
      <c r="D258" s="306">
        <v>10429</v>
      </c>
      <c r="E258" s="298">
        <v>0</v>
      </c>
      <c r="F258" s="294" t="s">
        <v>659</v>
      </c>
      <c r="G258" s="303" t="s">
        <v>356</v>
      </c>
      <c r="H258" s="303" t="s">
        <v>1434</v>
      </c>
      <c r="I258" s="300">
        <f t="shared" si="0"/>
        <v>0</v>
      </c>
      <c r="J258" s="301">
        <f t="shared" si="1"/>
        <v>0</v>
      </c>
      <c r="K258" s="302"/>
      <c r="L258" s="301">
        <f t="shared" si="2"/>
        <v>0</v>
      </c>
      <c r="M258" s="302">
        <f t="shared" si="3"/>
        <v>0</v>
      </c>
      <c r="N258" s="288">
        <f t="shared" si="4"/>
        <v>0</v>
      </c>
    </row>
    <row r="259" spans="1:14" ht="12.75">
      <c r="A259" s="261" t="s">
        <v>1261</v>
      </c>
      <c r="B259" s="295">
        <f>VLOOKUP(A259,Adr!A:B,2,FALSE)</f>
        <v>0</v>
      </c>
      <c r="C259" s="303" t="s">
        <v>1738</v>
      </c>
      <c r="D259" s="304">
        <v>7821</v>
      </c>
      <c r="E259" s="298">
        <v>0</v>
      </c>
      <c r="F259" s="294" t="s">
        <v>659</v>
      </c>
      <c r="G259" s="307" t="s">
        <v>356</v>
      </c>
      <c r="H259" s="303" t="s">
        <v>1434</v>
      </c>
      <c r="I259" s="300">
        <f t="shared" si="0"/>
        <v>0</v>
      </c>
      <c r="J259" s="301">
        <f t="shared" si="1"/>
        <v>0</v>
      </c>
      <c r="K259" s="302"/>
      <c r="L259" s="301">
        <f t="shared" si="2"/>
        <v>0</v>
      </c>
      <c r="M259" s="302">
        <f t="shared" si="3"/>
        <v>0</v>
      </c>
      <c r="N259" s="288">
        <f t="shared" si="4"/>
        <v>0</v>
      </c>
    </row>
    <row r="260" spans="1:14" ht="12.75">
      <c r="A260" s="294" t="s">
        <v>1261</v>
      </c>
      <c r="B260" s="295">
        <f>VLOOKUP(A260,Adr!A:B,2,FALSE)</f>
        <v>0</v>
      </c>
      <c r="C260" s="305" t="s">
        <v>1739</v>
      </c>
      <c r="D260" s="306">
        <v>41714</v>
      </c>
      <c r="E260" s="298">
        <v>0</v>
      </c>
      <c r="F260" s="299" t="s">
        <v>659</v>
      </c>
      <c r="G260" s="296" t="s">
        <v>356</v>
      </c>
      <c r="H260" s="296" t="s">
        <v>1434</v>
      </c>
      <c r="I260" s="300">
        <f t="shared" si="0"/>
        <v>0</v>
      </c>
      <c r="J260" s="301">
        <f t="shared" si="1"/>
        <v>0</v>
      </c>
      <c r="K260" s="302"/>
      <c r="L260" s="301">
        <f t="shared" si="2"/>
        <v>0</v>
      </c>
      <c r="M260" s="302">
        <f t="shared" si="3"/>
        <v>0</v>
      </c>
      <c r="N260" s="288">
        <f t="shared" si="4"/>
        <v>0</v>
      </c>
    </row>
    <row r="261" spans="1:14" ht="12.75">
      <c r="A261" s="294" t="s">
        <v>1261</v>
      </c>
      <c r="B261" s="295">
        <f>VLOOKUP(A261,Adr!A:B,2,FALSE)</f>
        <v>0</v>
      </c>
      <c r="C261" s="305" t="s">
        <v>1740</v>
      </c>
      <c r="D261" s="306">
        <v>10429</v>
      </c>
      <c r="E261" s="298">
        <v>0</v>
      </c>
      <c r="F261" s="299" t="s">
        <v>659</v>
      </c>
      <c r="G261" s="296" t="s">
        <v>356</v>
      </c>
      <c r="H261" s="296" t="s">
        <v>1434</v>
      </c>
      <c r="I261" s="300">
        <f t="shared" si="0"/>
        <v>0</v>
      </c>
      <c r="J261" s="301">
        <f t="shared" si="1"/>
        <v>0</v>
      </c>
      <c r="K261" s="302"/>
      <c r="L261" s="301">
        <f t="shared" si="2"/>
        <v>0</v>
      </c>
      <c r="M261" s="302">
        <f t="shared" si="3"/>
        <v>0</v>
      </c>
      <c r="N261" s="288">
        <f t="shared" si="4"/>
        <v>0</v>
      </c>
    </row>
    <row r="262" spans="1:14" ht="12.75">
      <c r="A262" s="294" t="s">
        <v>1261</v>
      </c>
      <c r="B262" s="295">
        <f>VLOOKUP(A262,Adr!A:B,2,FALSE)</f>
        <v>0</v>
      </c>
      <c r="C262" s="296" t="s">
        <v>1741</v>
      </c>
      <c r="D262" s="306">
        <v>10429</v>
      </c>
      <c r="E262" s="298">
        <v>0</v>
      </c>
      <c r="F262" s="299" t="s">
        <v>659</v>
      </c>
      <c r="G262" s="296" t="s">
        <v>356</v>
      </c>
      <c r="H262" s="296" t="s">
        <v>1434</v>
      </c>
      <c r="I262" s="300">
        <f t="shared" si="0"/>
        <v>0</v>
      </c>
      <c r="J262" s="301">
        <f t="shared" si="1"/>
        <v>0</v>
      </c>
      <c r="K262" s="302"/>
      <c r="L262" s="301">
        <f t="shared" si="2"/>
        <v>0</v>
      </c>
      <c r="M262" s="302">
        <f t="shared" si="3"/>
        <v>0</v>
      </c>
      <c r="N262" s="288">
        <f t="shared" si="4"/>
        <v>0</v>
      </c>
    </row>
    <row r="263" spans="1:14" ht="12.75">
      <c r="A263" s="299" t="s">
        <v>1261</v>
      </c>
      <c r="B263" s="295">
        <f>VLOOKUP(A263,Adr!A:B,2,FALSE)</f>
        <v>0</v>
      </c>
      <c r="C263" s="296" t="s">
        <v>1742</v>
      </c>
      <c r="D263" s="297">
        <v>7821</v>
      </c>
      <c r="E263" s="298">
        <v>0</v>
      </c>
      <c r="F263" s="299" t="s">
        <v>659</v>
      </c>
      <c r="G263" s="296" t="s">
        <v>356</v>
      </c>
      <c r="H263" s="296" t="s">
        <v>1434</v>
      </c>
      <c r="I263" s="300">
        <f t="shared" si="0"/>
        <v>0</v>
      </c>
      <c r="J263" s="301">
        <f t="shared" si="1"/>
        <v>0</v>
      </c>
      <c r="K263" s="302"/>
      <c r="L263" s="301">
        <f t="shared" si="2"/>
        <v>0</v>
      </c>
      <c r="M263" s="302">
        <f t="shared" si="3"/>
        <v>0</v>
      </c>
      <c r="N263" s="288">
        <f t="shared" si="4"/>
        <v>0</v>
      </c>
    </row>
    <row r="264" spans="1:14" ht="12.75">
      <c r="A264" s="294" t="s">
        <v>1261</v>
      </c>
      <c r="B264" s="295">
        <f>VLOOKUP(A264,Adr!A:B,2,FALSE)</f>
        <v>0</v>
      </c>
      <c r="C264" s="296" t="s">
        <v>1743</v>
      </c>
      <c r="D264" s="297">
        <v>20857</v>
      </c>
      <c r="E264" s="298">
        <v>0</v>
      </c>
      <c r="F264" s="299" t="s">
        <v>659</v>
      </c>
      <c r="G264" s="296" t="s">
        <v>356</v>
      </c>
      <c r="H264" s="296" t="s">
        <v>1434</v>
      </c>
      <c r="I264" s="300">
        <f t="shared" si="0"/>
        <v>0</v>
      </c>
      <c r="J264" s="301">
        <f t="shared" si="1"/>
        <v>0</v>
      </c>
      <c r="K264" s="302"/>
      <c r="L264" s="301">
        <f t="shared" si="2"/>
        <v>0</v>
      </c>
      <c r="M264" s="302">
        <f t="shared" si="3"/>
        <v>0</v>
      </c>
      <c r="N264" s="288">
        <f t="shared" si="4"/>
        <v>0</v>
      </c>
    </row>
    <row r="265" spans="1:14" ht="12.75">
      <c r="A265" s="294" t="s">
        <v>1261</v>
      </c>
      <c r="B265" s="295">
        <f>VLOOKUP(A265,Adr!A:B,2,FALSE)</f>
        <v>0</v>
      </c>
      <c r="C265" s="305" t="s">
        <v>1744</v>
      </c>
      <c r="D265" s="306">
        <v>15643</v>
      </c>
      <c r="E265" s="298">
        <v>0</v>
      </c>
      <c r="F265" s="299" t="s">
        <v>659</v>
      </c>
      <c r="G265" s="296" t="s">
        <v>356</v>
      </c>
      <c r="H265" s="296" t="s">
        <v>1434</v>
      </c>
      <c r="I265" s="300">
        <f t="shared" si="0"/>
        <v>0</v>
      </c>
      <c r="J265" s="301">
        <f t="shared" si="1"/>
        <v>0</v>
      </c>
      <c r="K265" s="302"/>
      <c r="L265" s="301">
        <f t="shared" si="2"/>
        <v>0</v>
      </c>
      <c r="M265" s="302">
        <f t="shared" si="3"/>
        <v>0</v>
      </c>
      <c r="N265" s="288">
        <f t="shared" si="4"/>
        <v>0</v>
      </c>
    </row>
    <row r="266" spans="1:14" ht="12.75">
      <c r="A266" s="299" t="s">
        <v>1261</v>
      </c>
      <c r="B266" s="295">
        <f>VLOOKUP(A266,Adr!A:B,2,FALSE)</f>
        <v>0</v>
      </c>
      <c r="C266" s="296" t="s">
        <v>1745</v>
      </c>
      <c r="D266" s="297">
        <v>10429</v>
      </c>
      <c r="E266" s="310">
        <v>0</v>
      </c>
      <c r="F266" s="299" t="s">
        <v>659</v>
      </c>
      <c r="G266" s="296" t="s">
        <v>356</v>
      </c>
      <c r="H266" s="296" t="s">
        <v>1434</v>
      </c>
      <c r="I266" s="300">
        <f t="shared" si="0"/>
        <v>0</v>
      </c>
      <c r="J266" s="301">
        <f t="shared" si="1"/>
        <v>0</v>
      </c>
      <c r="K266" s="302"/>
      <c r="L266" s="301">
        <f t="shared" si="2"/>
        <v>0</v>
      </c>
      <c r="M266" s="302">
        <f t="shared" si="3"/>
        <v>0</v>
      </c>
      <c r="N266" s="288">
        <f t="shared" si="4"/>
        <v>0</v>
      </c>
    </row>
    <row r="267" spans="1:14" ht="12.75">
      <c r="A267" s="294" t="s">
        <v>1261</v>
      </c>
      <c r="B267" s="295">
        <f>VLOOKUP(A267,Adr!A:B,2,FALSE)</f>
        <v>0</v>
      </c>
      <c r="C267" s="305" t="s">
        <v>1746</v>
      </c>
      <c r="D267" s="297">
        <v>5214</v>
      </c>
      <c r="E267" s="298">
        <v>0</v>
      </c>
      <c r="F267" s="294" t="s">
        <v>659</v>
      </c>
      <c r="G267" s="303" t="s">
        <v>356</v>
      </c>
      <c r="H267" s="303" t="s">
        <v>1434</v>
      </c>
      <c r="I267" s="300">
        <f t="shared" si="0"/>
        <v>0</v>
      </c>
      <c r="J267" s="301">
        <f t="shared" si="1"/>
        <v>0</v>
      </c>
      <c r="K267" s="302"/>
      <c r="L267" s="301">
        <f t="shared" si="2"/>
        <v>0</v>
      </c>
      <c r="M267" s="302">
        <f t="shared" si="3"/>
        <v>0</v>
      </c>
      <c r="N267" s="288">
        <f t="shared" si="4"/>
        <v>0</v>
      </c>
    </row>
    <row r="268" spans="1:14" ht="12.75">
      <c r="A268" s="299" t="s">
        <v>1261</v>
      </c>
      <c r="B268" s="295">
        <f>VLOOKUP(A268,Adr!A:B,2,FALSE)</f>
        <v>0</v>
      </c>
      <c r="C268" s="296" t="s">
        <v>1747</v>
      </c>
      <c r="D268" s="297">
        <v>15643</v>
      </c>
      <c r="E268" s="310">
        <v>0</v>
      </c>
      <c r="F268" s="299" t="s">
        <v>659</v>
      </c>
      <c r="G268" s="296" t="s">
        <v>356</v>
      </c>
      <c r="H268" s="296" t="s">
        <v>1434</v>
      </c>
      <c r="I268" s="300">
        <f t="shared" si="0"/>
        <v>0</v>
      </c>
      <c r="J268" s="301">
        <f t="shared" si="1"/>
        <v>0</v>
      </c>
      <c r="K268" s="302"/>
      <c r="L268" s="301">
        <f t="shared" si="2"/>
        <v>0</v>
      </c>
      <c r="M268" s="302">
        <f t="shared" si="3"/>
        <v>0</v>
      </c>
      <c r="N268" s="288">
        <f t="shared" si="4"/>
        <v>0</v>
      </c>
    </row>
    <row r="269" spans="1:14" ht="12.75">
      <c r="A269" s="299" t="s">
        <v>1261</v>
      </c>
      <c r="B269" s="295">
        <f>VLOOKUP(A269,Adr!A:B,2,FALSE)</f>
        <v>0</v>
      </c>
      <c r="C269" s="296" t="s">
        <v>1748</v>
      </c>
      <c r="D269" s="297">
        <v>10429</v>
      </c>
      <c r="E269" s="310">
        <v>0</v>
      </c>
      <c r="F269" s="299" t="s">
        <v>659</v>
      </c>
      <c r="G269" s="296" t="s">
        <v>356</v>
      </c>
      <c r="H269" s="296" t="s">
        <v>1434</v>
      </c>
      <c r="I269" s="300">
        <f t="shared" si="0"/>
        <v>0</v>
      </c>
      <c r="J269" s="301">
        <f t="shared" si="1"/>
        <v>0</v>
      </c>
      <c r="K269" s="302" t="s">
        <v>1720</v>
      </c>
      <c r="L269" s="301">
        <f t="shared" si="2"/>
        <v>0</v>
      </c>
      <c r="M269" s="302">
        <f t="shared" si="3"/>
        <v>0</v>
      </c>
      <c r="N269" s="288">
        <f t="shared" si="4"/>
        <v>0</v>
      </c>
    </row>
    <row r="270" spans="1:14" ht="12.75">
      <c r="A270" s="299" t="s">
        <v>1267</v>
      </c>
      <c r="B270" s="295">
        <f>VLOOKUP(A270,Adr!A:B,2,FALSE)</f>
        <v>0</v>
      </c>
      <c r="C270" s="296" t="s">
        <v>1749</v>
      </c>
      <c r="D270" s="297">
        <v>196051</v>
      </c>
      <c r="E270" s="310">
        <v>0</v>
      </c>
      <c r="F270" s="299" t="s">
        <v>653</v>
      </c>
      <c r="G270" s="296" t="s">
        <v>354</v>
      </c>
      <c r="H270" s="296" t="s">
        <v>1434</v>
      </c>
      <c r="I270" s="300">
        <f t="shared" si="0"/>
        <v>0</v>
      </c>
      <c r="J270" s="301">
        <f t="shared" si="1"/>
        <v>0</v>
      </c>
      <c r="K270" s="302" t="s">
        <v>1750</v>
      </c>
      <c r="L270" s="301">
        <f t="shared" si="2"/>
        <v>0</v>
      </c>
      <c r="M270" s="302">
        <f t="shared" si="3"/>
        <v>0</v>
      </c>
      <c r="N270" s="288">
        <f t="shared" si="4"/>
        <v>0</v>
      </c>
    </row>
    <row r="271" spans="1:14" ht="12.75">
      <c r="A271" s="294" t="s">
        <v>1267</v>
      </c>
      <c r="B271" s="295">
        <f>VLOOKUP(A271,Adr!A:B,2,FALSE)</f>
        <v>0</v>
      </c>
      <c r="C271" s="305" t="s">
        <v>1751</v>
      </c>
      <c r="D271" s="297">
        <v>5214</v>
      </c>
      <c r="E271" s="298">
        <v>0</v>
      </c>
      <c r="F271" s="294" t="s">
        <v>659</v>
      </c>
      <c r="G271" s="303" t="s">
        <v>356</v>
      </c>
      <c r="H271" s="303" t="s">
        <v>1434</v>
      </c>
      <c r="I271" s="300">
        <f t="shared" si="0"/>
        <v>0</v>
      </c>
      <c r="J271" s="301">
        <f t="shared" si="1"/>
        <v>0</v>
      </c>
      <c r="K271" s="302"/>
      <c r="L271" s="301">
        <f t="shared" si="2"/>
        <v>0</v>
      </c>
      <c r="M271" s="302">
        <f t="shared" si="3"/>
        <v>0</v>
      </c>
      <c r="N271" s="288">
        <f t="shared" si="4"/>
        <v>0</v>
      </c>
    </row>
    <row r="272" spans="1:14" ht="12.75">
      <c r="A272" s="294" t="s">
        <v>1267</v>
      </c>
      <c r="B272" s="295">
        <f>VLOOKUP(A272,Adr!A:B,2,FALSE)</f>
        <v>0</v>
      </c>
      <c r="C272" s="305" t="s">
        <v>1752</v>
      </c>
      <c r="D272" s="306">
        <v>5214</v>
      </c>
      <c r="E272" s="298">
        <v>0</v>
      </c>
      <c r="F272" s="294" t="s">
        <v>659</v>
      </c>
      <c r="G272" s="303" t="s">
        <v>356</v>
      </c>
      <c r="H272" s="303" t="s">
        <v>1434</v>
      </c>
      <c r="I272" s="300">
        <f t="shared" si="0"/>
        <v>0</v>
      </c>
      <c r="J272" s="301">
        <f t="shared" si="1"/>
        <v>0</v>
      </c>
      <c r="K272" s="302"/>
      <c r="L272" s="301">
        <f t="shared" si="2"/>
        <v>0</v>
      </c>
      <c r="M272" s="302">
        <f t="shared" si="3"/>
        <v>0</v>
      </c>
      <c r="N272" s="288">
        <f t="shared" si="4"/>
        <v>0</v>
      </c>
    </row>
    <row r="273" spans="1:14" ht="12.75">
      <c r="A273" s="294" t="s">
        <v>1267</v>
      </c>
      <c r="B273" s="295">
        <f>VLOOKUP(A273,Adr!A:B,2,FALSE)</f>
        <v>0</v>
      </c>
      <c r="C273" s="305" t="s">
        <v>1753</v>
      </c>
      <c r="D273" s="306">
        <v>5214</v>
      </c>
      <c r="E273" s="298">
        <v>0</v>
      </c>
      <c r="F273" s="299" t="s">
        <v>659</v>
      </c>
      <c r="G273" s="296" t="s">
        <v>356</v>
      </c>
      <c r="H273" s="296" t="s">
        <v>1434</v>
      </c>
      <c r="I273" s="300">
        <f t="shared" si="0"/>
        <v>0</v>
      </c>
      <c r="J273" s="301">
        <f t="shared" si="1"/>
        <v>0</v>
      </c>
      <c r="K273" s="302"/>
      <c r="L273" s="301">
        <f t="shared" si="2"/>
        <v>0</v>
      </c>
      <c r="M273" s="302">
        <f t="shared" si="3"/>
        <v>0</v>
      </c>
      <c r="N273" s="288">
        <f t="shared" si="4"/>
        <v>0</v>
      </c>
    </row>
    <row r="274" spans="1:14" ht="12.75">
      <c r="A274" s="294" t="s">
        <v>1267</v>
      </c>
      <c r="B274" s="295">
        <f>VLOOKUP(A274,Adr!A:B,2,FALSE)</f>
        <v>0</v>
      </c>
      <c r="C274" s="305" t="s">
        <v>1754</v>
      </c>
      <c r="D274" s="306">
        <v>10429</v>
      </c>
      <c r="E274" s="298">
        <v>0</v>
      </c>
      <c r="F274" s="299" t="s">
        <v>659</v>
      </c>
      <c r="G274" s="296" t="s">
        <v>356</v>
      </c>
      <c r="H274" s="296" t="s">
        <v>1434</v>
      </c>
      <c r="I274" s="300">
        <f t="shared" si="0"/>
        <v>0</v>
      </c>
      <c r="J274" s="301">
        <f t="shared" si="1"/>
        <v>0</v>
      </c>
      <c r="K274" s="302"/>
      <c r="L274" s="301">
        <f t="shared" si="2"/>
        <v>0</v>
      </c>
      <c r="M274" s="302">
        <f t="shared" si="3"/>
        <v>0</v>
      </c>
      <c r="N274" s="288">
        <f t="shared" si="4"/>
        <v>0</v>
      </c>
    </row>
    <row r="275" spans="1:14" ht="12.75">
      <c r="A275" s="294" t="s">
        <v>1267</v>
      </c>
      <c r="B275" s="295">
        <f>VLOOKUP(A275,Adr!A:B,2,FALSE)</f>
        <v>0</v>
      </c>
      <c r="C275" s="305" t="s">
        <v>1755</v>
      </c>
      <c r="D275" s="306">
        <v>10429</v>
      </c>
      <c r="E275" s="298">
        <v>0</v>
      </c>
      <c r="F275" s="299" t="s">
        <v>659</v>
      </c>
      <c r="G275" s="296" t="s">
        <v>356</v>
      </c>
      <c r="H275" s="296" t="s">
        <v>1434</v>
      </c>
      <c r="I275" s="300">
        <f t="shared" si="0"/>
        <v>0</v>
      </c>
      <c r="J275" s="301">
        <f t="shared" si="1"/>
        <v>0</v>
      </c>
      <c r="K275" s="302"/>
      <c r="L275" s="301">
        <f t="shared" si="2"/>
        <v>0</v>
      </c>
      <c r="M275" s="302">
        <f t="shared" si="3"/>
        <v>0</v>
      </c>
      <c r="N275" s="288">
        <f t="shared" si="4"/>
        <v>0</v>
      </c>
    </row>
    <row r="276" spans="1:14" ht="12.75">
      <c r="A276" s="294" t="s">
        <v>1273</v>
      </c>
      <c r="B276" s="295">
        <f>VLOOKUP(A276,Adr!A:B,2,FALSE)</f>
        <v>0</v>
      </c>
      <c r="C276" s="305" t="s">
        <v>1756</v>
      </c>
      <c r="D276" s="306">
        <v>9344480</v>
      </c>
      <c r="E276" s="298">
        <v>0</v>
      </c>
      <c r="F276" s="299" t="s">
        <v>653</v>
      </c>
      <c r="G276" s="296" t="s">
        <v>354</v>
      </c>
      <c r="H276" s="296" t="s">
        <v>1434</v>
      </c>
      <c r="I276" s="300">
        <f t="shared" si="0"/>
        <v>0</v>
      </c>
      <c r="J276" s="301">
        <f t="shared" si="1"/>
        <v>0</v>
      </c>
      <c r="K276" s="302" t="s">
        <v>1757</v>
      </c>
      <c r="L276" s="301">
        <f t="shared" si="2"/>
        <v>0</v>
      </c>
      <c r="M276" s="302">
        <f t="shared" si="3"/>
        <v>0</v>
      </c>
      <c r="N276" s="288">
        <f t="shared" si="4"/>
        <v>0</v>
      </c>
    </row>
    <row r="277" spans="1:14" ht="12.75">
      <c r="A277" s="294" t="s">
        <v>1273</v>
      </c>
      <c r="B277" s="295">
        <f>VLOOKUP(A277,Adr!A:B,2,FALSE)</f>
        <v>0</v>
      </c>
      <c r="C277" s="303" t="s">
        <v>1758</v>
      </c>
      <c r="D277" s="304">
        <v>100000</v>
      </c>
      <c r="E277" s="298">
        <v>0</v>
      </c>
      <c r="F277" s="294" t="s">
        <v>653</v>
      </c>
      <c r="G277" s="303" t="s">
        <v>354</v>
      </c>
      <c r="H277" s="303" t="s">
        <v>1455</v>
      </c>
      <c r="I277" s="300">
        <f t="shared" si="0"/>
        <v>0</v>
      </c>
      <c r="J277" s="301">
        <f t="shared" si="1"/>
        <v>0</v>
      </c>
      <c r="K277" s="302" t="s">
        <v>1757</v>
      </c>
      <c r="L277" s="301">
        <f t="shared" si="2"/>
        <v>0</v>
      </c>
      <c r="M277" s="302">
        <f t="shared" si="3"/>
        <v>0</v>
      </c>
      <c r="N277" s="288">
        <f t="shared" si="4"/>
        <v>0</v>
      </c>
    </row>
    <row r="278" spans="1:14" ht="21.75">
      <c r="A278" s="294" t="s">
        <v>1281</v>
      </c>
      <c r="B278" s="295">
        <f>VLOOKUP(A278,Adr!A:B,2,FALSE)</f>
        <v>0</v>
      </c>
      <c r="C278" s="305" t="s">
        <v>662</v>
      </c>
      <c r="D278" s="306">
        <v>200000</v>
      </c>
      <c r="E278" s="298">
        <v>0</v>
      </c>
      <c r="F278" s="299" t="s">
        <v>661</v>
      </c>
      <c r="G278" s="296" t="s">
        <v>356</v>
      </c>
      <c r="H278" s="296" t="s">
        <v>1434</v>
      </c>
      <c r="I278" s="300">
        <f t="shared" si="0"/>
        <v>0</v>
      </c>
      <c r="J278" s="301">
        <f t="shared" si="1"/>
        <v>0</v>
      </c>
      <c r="K278" s="302"/>
      <c r="L278" s="301">
        <f t="shared" si="2"/>
        <v>0</v>
      </c>
      <c r="M278" s="302">
        <f t="shared" si="3"/>
        <v>0</v>
      </c>
      <c r="N278" s="288">
        <f t="shared" si="4"/>
        <v>0</v>
      </c>
    </row>
    <row r="279" spans="1:14" ht="12.75">
      <c r="A279" s="294" t="s">
        <v>1289</v>
      </c>
      <c r="B279" s="295">
        <f>VLOOKUP(A279,Adr!A:B,2,FALSE)</f>
        <v>0</v>
      </c>
      <c r="C279" s="305" t="s">
        <v>1759</v>
      </c>
      <c r="D279" s="297">
        <v>140176</v>
      </c>
      <c r="E279" s="298">
        <v>0</v>
      </c>
      <c r="F279" s="294" t="s">
        <v>653</v>
      </c>
      <c r="G279" s="303" t="s">
        <v>354</v>
      </c>
      <c r="H279" s="303" t="s">
        <v>1434</v>
      </c>
      <c r="I279" s="300">
        <f t="shared" si="0"/>
        <v>0</v>
      </c>
      <c r="J279" s="301">
        <f t="shared" si="1"/>
        <v>0</v>
      </c>
      <c r="K279" s="302" t="s">
        <v>1760</v>
      </c>
      <c r="L279" s="301">
        <f t="shared" si="2"/>
        <v>0</v>
      </c>
      <c r="M279" s="302">
        <f t="shared" si="3"/>
        <v>0</v>
      </c>
      <c r="N279" s="288">
        <f t="shared" si="4"/>
        <v>0</v>
      </c>
    </row>
    <row r="280" spans="1:14" ht="12.75">
      <c r="A280" s="294" t="s">
        <v>1295</v>
      </c>
      <c r="B280" s="295">
        <f>VLOOKUP(A280,Adr!A:B,2,FALSE)</f>
        <v>0</v>
      </c>
      <c r="C280" s="305" t="s">
        <v>1761</v>
      </c>
      <c r="D280" s="306">
        <v>68718</v>
      </c>
      <c r="E280" s="298">
        <v>0</v>
      </c>
      <c r="F280" s="294" t="s">
        <v>653</v>
      </c>
      <c r="G280" s="303" t="s">
        <v>354</v>
      </c>
      <c r="H280" s="303" t="s">
        <v>1434</v>
      </c>
      <c r="I280" s="300">
        <f t="shared" si="0"/>
        <v>0</v>
      </c>
      <c r="J280" s="301">
        <f t="shared" si="1"/>
        <v>0</v>
      </c>
      <c r="K280" s="302" t="s">
        <v>1762</v>
      </c>
      <c r="L280" s="301">
        <f t="shared" si="2"/>
        <v>0</v>
      </c>
      <c r="M280" s="302">
        <f t="shared" si="3"/>
        <v>0</v>
      </c>
      <c r="N280" s="288">
        <f t="shared" si="4"/>
        <v>0</v>
      </c>
    </row>
    <row r="281" spans="1:14" ht="12.75">
      <c r="A281" s="256" t="s">
        <v>1295</v>
      </c>
      <c r="B281" s="295">
        <f>VLOOKUP(A281,Adr!A:B,2,FALSE)</f>
        <v>0</v>
      </c>
      <c r="C281" s="303" t="s">
        <v>1763</v>
      </c>
      <c r="D281" s="304">
        <v>10429</v>
      </c>
      <c r="E281" s="298">
        <v>0</v>
      </c>
      <c r="F281" s="294" t="s">
        <v>659</v>
      </c>
      <c r="G281" s="307" t="s">
        <v>356</v>
      </c>
      <c r="H281" s="303" t="s">
        <v>1434</v>
      </c>
      <c r="I281" s="300">
        <f t="shared" si="0"/>
        <v>0</v>
      </c>
      <c r="J281" s="301">
        <f t="shared" si="1"/>
        <v>0</v>
      </c>
      <c r="K281" s="302"/>
      <c r="L281" s="301">
        <f t="shared" si="2"/>
        <v>0</v>
      </c>
      <c r="M281" s="302">
        <f t="shared" si="3"/>
        <v>0</v>
      </c>
      <c r="N281" s="288">
        <f t="shared" si="4"/>
        <v>0</v>
      </c>
    </row>
    <row r="282" spans="1:14" ht="12.75">
      <c r="A282" s="256" t="s">
        <v>1301</v>
      </c>
      <c r="B282" s="295">
        <f>VLOOKUP(A282,Adr!A:B,2,FALSE)</f>
        <v>0</v>
      </c>
      <c r="C282" s="303" t="s">
        <v>1764</v>
      </c>
      <c r="D282" s="304">
        <v>192988</v>
      </c>
      <c r="E282" s="298">
        <v>0</v>
      </c>
      <c r="F282" s="294" t="s">
        <v>653</v>
      </c>
      <c r="G282" s="307" t="s">
        <v>354</v>
      </c>
      <c r="H282" s="303" t="s">
        <v>1434</v>
      </c>
      <c r="I282" s="300">
        <f t="shared" si="0"/>
        <v>0</v>
      </c>
      <c r="J282" s="301">
        <f t="shared" si="1"/>
        <v>0</v>
      </c>
      <c r="K282" s="302" t="s">
        <v>1765</v>
      </c>
      <c r="L282" s="301">
        <f t="shared" si="2"/>
        <v>0</v>
      </c>
      <c r="M282" s="302">
        <f t="shared" si="3"/>
        <v>0</v>
      </c>
      <c r="N282" s="288">
        <f t="shared" si="4"/>
        <v>0</v>
      </c>
    </row>
    <row r="283" spans="1:14" ht="12.75">
      <c r="A283" s="299" t="s">
        <v>1308</v>
      </c>
      <c r="B283" s="295">
        <f>VLOOKUP(A283,Adr!A:B,2,FALSE)</f>
        <v>0</v>
      </c>
      <c r="C283" s="296" t="s">
        <v>1766</v>
      </c>
      <c r="D283" s="297">
        <v>49397</v>
      </c>
      <c r="E283" s="310">
        <v>0</v>
      </c>
      <c r="F283" s="299" t="s">
        <v>653</v>
      </c>
      <c r="G283" s="296" t="s">
        <v>354</v>
      </c>
      <c r="H283" s="296" t="s">
        <v>1434</v>
      </c>
      <c r="I283" s="300">
        <f t="shared" si="0"/>
        <v>0</v>
      </c>
      <c r="J283" s="301">
        <f t="shared" si="1"/>
        <v>0</v>
      </c>
      <c r="K283" s="302" t="s">
        <v>1767</v>
      </c>
      <c r="L283" s="301">
        <f t="shared" si="2"/>
        <v>0</v>
      </c>
      <c r="M283" s="302">
        <f t="shared" si="3"/>
        <v>0</v>
      </c>
      <c r="N283" s="288">
        <f t="shared" si="4"/>
        <v>0</v>
      </c>
    </row>
    <row r="284" spans="1:14" ht="12.75">
      <c r="A284" s="294" t="s">
        <v>1308</v>
      </c>
      <c r="B284" s="295">
        <f>VLOOKUP(A284,Adr!A:B,2,FALSE)</f>
        <v>0</v>
      </c>
      <c r="C284" s="305" t="s">
        <v>1768</v>
      </c>
      <c r="D284" s="306">
        <v>8343</v>
      </c>
      <c r="E284" s="298">
        <v>0</v>
      </c>
      <c r="F284" s="294" t="s">
        <v>659</v>
      </c>
      <c r="G284" s="303" t="s">
        <v>356</v>
      </c>
      <c r="H284" s="303" t="s">
        <v>1434</v>
      </c>
      <c r="I284" s="300">
        <f t="shared" si="0"/>
        <v>0</v>
      </c>
      <c r="J284" s="301">
        <f t="shared" si="1"/>
        <v>0</v>
      </c>
      <c r="K284" s="302"/>
      <c r="L284" s="301">
        <f t="shared" si="2"/>
        <v>0</v>
      </c>
      <c r="M284" s="302">
        <f t="shared" si="3"/>
        <v>0</v>
      </c>
      <c r="N284" s="288">
        <f t="shared" si="4"/>
        <v>0</v>
      </c>
    </row>
    <row r="285" spans="1:14" ht="12.75">
      <c r="A285" s="294" t="s">
        <v>1308</v>
      </c>
      <c r="B285" s="295">
        <f>VLOOKUP(A285,Adr!A:B,2,FALSE)</f>
        <v>0</v>
      </c>
      <c r="C285" s="305" t="s">
        <v>1769</v>
      </c>
      <c r="D285" s="306">
        <v>10429</v>
      </c>
      <c r="E285" s="298">
        <v>0</v>
      </c>
      <c r="F285" s="294" t="s">
        <v>659</v>
      </c>
      <c r="G285" s="303" t="s">
        <v>356</v>
      </c>
      <c r="H285" s="303" t="s">
        <v>1434</v>
      </c>
      <c r="I285" s="300">
        <f t="shared" si="0"/>
        <v>0</v>
      </c>
      <c r="J285" s="301">
        <f t="shared" si="1"/>
        <v>0</v>
      </c>
      <c r="K285" s="302"/>
      <c r="L285" s="301">
        <f t="shared" si="2"/>
        <v>0</v>
      </c>
      <c r="M285" s="302">
        <f t="shared" si="3"/>
        <v>0</v>
      </c>
      <c r="N285" s="288">
        <f t="shared" si="4"/>
        <v>0</v>
      </c>
    </row>
    <row r="286" spans="1:14" ht="12.75">
      <c r="A286" s="294" t="s">
        <v>1308</v>
      </c>
      <c r="B286" s="295">
        <f>VLOOKUP(A286,Adr!A:B,2,FALSE)</f>
        <v>0</v>
      </c>
      <c r="C286" s="305" t="s">
        <v>1770</v>
      </c>
      <c r="D286" s="306">
        <v>5214</v>
      </c>
      <c r="E286" s="298">
        <v>0</v>
      </c>
      <c r="F286" s="294" t="s">
        <v>659</v>
      </c>
      <c r="G286" s="303" t="s">
        <v>356</v>
      </c>
      <c r="H286" s="303" t="s">
        <v>1434</v>
      </c>
      <c r="I286" s="300">
        <f t="shared" si="0"/>
        <v>0</v>
      </c>
      <c r="J286" s="301">
        <f t="shared" si="1"/>
        <v>0</v>
      </c>
      <c r="K286" s="302"/>
      <c r="L286" s="301">
        <f t="shared" si="2"/>
        <v>0</v>
      </c>
      <c r="M286" s="302">
        <f t="shared" si="3"/>
        <v>0</v>
      </c>
      <c r="N286" s="288">
        <f t="shared" si="4"/>
        <v>0</v>
      </c>
    </row>
    <row r="287" spans="1:14" ht="12.75">
      <c r="A287" s="294" t="s">
        <v>1308</v>
      </c>
      <c r="B287" s="295">
        <f>VLOOKUP(A287,Adr!A:B,2,FALSE)</f>
        <v>0</v>
      </c>
      <c r="C287" s="305" t="s">
        <v>1771</v>
      </c>
      <c r="D287" s="306">
        <v>10429</v>
      </c>
      <c r="E287" s="298">
        <v>0</v>
      </c>
      <c r="F287" s="294" t="s">
        <v>659</v>
      </c>
      <c r="G287" s="303" t="s">
        <v>356</v>
      </c>
      <c r="H287" s="303" t="s">
        <v>1434</v>
      </c>
      <c r="I287" s="300">
        <f t="shared" si="0"/>
        <v>0</v>
      </c>
      <c r="J287" s="301">
        <f t="shared" si="1"/>
        <v>0</v>
      </c>
      <c r="K287" s="302"/>
      <c r="L287" s="301">
        <f t="shared" si="2"/>
        <v>0</v>
      </c>
      <c r="M287" s="302">
        <f t="shared" si="3"/>
        <v>0</v>
      </c>
      <c r="N287" s="288">
        <f t="shared" si="4"/>
        <v>0</v>
      </c>
    </row>
    <row r="288" spans="1:14" ht="12.75">
      <c r="A288" s="294" t="s">
        <v>1308</v>
      </c>
      <c r="B288" s="295">
        <f>VLOOKUP(A288,Adr!A:B,2,FALSE)</f>
        <v>0</v>
      </c>
      <c r="C288" s="305" t="s">
        <v>1772</v>
      </c>
      <c r="D288" s="306">
        <v>10429</v>
      </c>
      <c r="E288" s="298">
        <v>0</v>
      </c>
      <c r="F288" s="294" t="s">
        <v>659</v>
      </c>
      <c r="G288" s="303" t="s">
        <v>356</v>
      </c>
      <c r="H288" s="303" t="s">
        <v>1434</v>
      </c>
      <c r="I288" s="300">
        <f t="shared" si="0"/>
        <v>0</v>
      </c>
      <c r="J288" s="301">
        <f t="shared" si="1"/>
        <v>0</v>
      </c>
      <c r="K288" s="302"/>
      <c r="L288" s="301">
        <f t="shared" si="2"/>
        <v>0</v>
      </c>
      <c r="M288" s="302">
        <f t="shared" si="3"/>
        <v>0</v>
      </c>
      <c r="N288" s="288">
        <f t="shared" si="4"/>
        <v>0</v>
      </c>
    </row>
    <row r="289" spans="1:14" ht="12.75">
      <c r="A289" s="294" t="s">
        <v>1308</v>
      </c>
      <c r="B289" s="295">
        <f>VLOOKUP(A289,Adr!A:B,2,FALSE)</f>
        <v>0</v>
      </c>
      <c r="C289" s="305" t="s">
        <v>1773</v>
      </c>
      <c r="D289" s="306">
        <v>10429</v>
      </c>
      <c r="E289" s="298">
        <v>0</v>
      </c>
      <c r="F289" s="294" t="s">
        <v>659</v>
      </c>
      <c r="G289" s="303" t="s">
        <v>356</v>
      </c>
      <c r="H289" s="303" t="s">
        <v>1434</v>
      </c>
      <c r="I289" s="300">
        <f t="shared" si="0"/>
        <v>0</v>
      </c>
      <c r="J289" s="301">
        <f t="shared" si="1"/>
        <v>0</v>
      </c>
      <c r="K289" s="302"/>
      <c r="L289" s="301">
        <f t="shared" si="2"/>
        <v>0</v>
      </c>
      <c r="M289" s="302">
        <f t="shared" si="3"/>
        <v>0</v>
      </c>
      <c r="N289" s="288">
        <f t="shared" si="4"/>
        <v>0</v>
      </c>
    </row>
    <row r="290" spans="1:14" ht="12.75">
      <c r="A290" s="261" t="s">
        <v>1316</v>
      </c>
      <c r="B290" s="295">
        <f>VLOOKUP(A290,Adr!A:B,2,FALSE)</f>
        <v>0</v>
      </c>
      <c r="C290" s="303" t="s">
        <v>662</v>
      </c>
      <c r="D290" s="304">
        <v>59818</v>
      </c>
      <c r="E290" s="298">
        <v>0</v>
      </c>
      <c r="F290" s="294" t="s">
        <v>661</v>
      </c>
      <c r="G290" s="307" t="s">
        <v>356</v>
      </c>
      <c r="H290" s="303" t="s">
        <v>1434</v>
      </c>
      <c r="I290" s="300">
        <f t="shared" si="0"/>
        <v>0</v>
      </c>
      <c r="J290" s="301">
        <f t="shared" si="1"/>
        <v>0</v>
      </c>
      <c r="K290" s="302"/>
      <c r="L290" s="301">
        <f t="shared" si="2"/>
        <v>0</v>
      </c>
      <c r="M290" s="302">
        <f t="shared" si="3"/>
        <v>0</v>
      </c>
      <c r="N290" s="288">
        <f t="shared" si="4"/>
        <v>0</v>
      </c>
    </row>
    <row r="291" spans="1:14" ht="12.75">
      <c r="A291" s="294" t="s">
        <v>1324</v>
      </c>
      <c r="B291" s="295">
        <f>VLOOKUP(A291,Adr!A:B,2,FALSE)</f>
        <v>0</v>
      </c>
      <c r="C291" s="305" t="s">
        <v>1774</v>
      </c>
      <c r="D291" s="306">
        <v>72936</v>
      </c>
      <c r="E291" s="298">
        <v>0</v>
      </c>
      <c r="F291" s="299" t="s">
        <v>653</v>
      </c>
      <c r="G291" s="296" t="s">
        <v>354</v>
      </c>
      <c r="H291" s="296" t="s">
        <v>1434</v>
      </c>
      <c r="I291" s="300">
        <f t="shared" si="0"/>
        <v>0</v>
      </c>
      <c r="J291" s="301">
        <f t="shared" si="1"/>
        <v>0</v>
      </c>
      <c r="K291" s="302" t="s">
        <v>1775</v>
      </c>
      <c r="L291" s="301">
        <f t="shared" si="2"/>
        <v>0</v>
      </c>
      <c r="M291" s="302">
        <f t="shared" si="3"/>
        <v>0</v>
      </c>
      <c r="N291" s="288">
        <f t="shared" si="4"/>
        <v>0</v>
      </c>
    </row>
    <row r="292" spans="1:14" ht="12.75">
      <c r="A292" s="294" t="s">
        <v>1324</v>
      </c>
      <c r="B292" s="295">
        <f>VLOOKUP(A292,Adr!A:B,2,FALSE)</f>
        <v>0</v>
      </c>
      <c r="C292" s="305" t="s">
        <v>1776</v>
      </c>
      <c r="D292" s="306">
        <v>10429</v>
      </c>
      <c r="E292" s="298">
        <v>0</v>
      </c>
      <c r="F292" s="299" t="s">
        <v>659</v>
      </c>
      <c r="G292" s="296" t="s">
        <v>356</v>
      </c>
      <c r="H292" s="296" t="s">
        <v>1434</v>
      </c>
      <c r="I292" s="300">
        <f t="shared" si="0"/>
        <v>0</v>
      </c>
      <c r="J292" s="301">
        <f t="shared" si="1"/>
        <v>0</v>
      </c>
      <c r="K292" s="302"/>
      <c r="L292" s="301">
        <f t="shared" si="2"/>
        <v>0</v>
      </c>
      <c r="M292" s="302">
        <f t="shared" si="3"/>
        <v>0</v>
      </c>
      <c r="N292" s="288">
        <f t="shared" si="4"/>
        <v>0</v>
      </c>
    </row>
    <row r="293" spans="1:14" ht="12.75">
      <c r="A293" s="294" t="s">
        <v>1324</v>
      </c>
      <c r="B293" s="295">
        <f>VLOOKUP(A293,Adr!A:B,2,FALSE)</f>
        <v>0</v>
      </c>
      <c r="C293" s="305" t="s">
        <v>1777</v>
      </c>
      <c r="D293" s="306">
        <v>10429</v>
      </c>
      <c r="E293" s="298">
        <v>0</v>
      </c>
      <c r="F293" s="299" t="s">
        <v>659</v>
      </c>
      <c r="G293" s="296" t="s">
        <v>356</v>
      </c>
      <c r="H293" s="296" t="s">
        <v>1434</v>
      </c>
      <c r="I293" s="300">
        <f t="shared" si="0"/>
        <v>0</v>
      </c>
      <c r="J293" s="301">
        <f t="shared" si="1"/>
        <v>0</v>
      </c>
      <c r="K293" s="302"/>
      <c r="L293" s="301">
        <f t="shared" si="2"/>
        <v>0</v>
      </c>
      <c r="M293" s="302">
        <f t="shared" si="3"/>
        <v>0</v>
      </c>
      <c r="N293" s="288">
        <f t="shared" si="4"/>
        <v>0</v>
      </c>
    </row>
    <row r="294" spans="1:14" ht="12.75">
      <c r="A294" s="294" t="s">
        <v>1324</v>
      </c>
      <c r="B294" s="295">
        <f>VLOOKUP(A294,Adr!A:B,2,FALSE)</f>
        <v>0</v>
      </c>
      <c r="C294" s="305" t="s">
        <v>1778</v>
      </c>
      <c r="D294" s="306">
        <v>8343</v>
      </c>
      <c r="E294" s="298">
        <v>0</v>
      </c>
      <c r="F294" s="299" t="s">
        <v>659</v>
      </c>
      <c r="G294" s="296" t="s">
        <v>356</v>
      </c>
      <c r="H294" s="296" t="s">
        <v>1434</v>
      </c>
      <c r="I294" s="300">
        <f t="shared" si="0"/>
        <v>0</v>
      </c>
      <c r="J294" s="301">
        <f t="shared" si="1"/>
        <v>0</v>
      </c>
      <c r="K294" s="302"/>
      <c r="L294" s="301">
        <f t="shared" si="2"/>
        <v>0</v>
      </c>
      <c r="M294" s="302">
        <f t="shared" si="3"/>
        <v>0</v>
      </c>
      <c r="N294" s="288">
        <f t="shared" si="4"/>
        <v>0</v>
      </c>
    </row>
    <row r="295" spans="1:14" ht="12.75">
      <c r="A295" s="294" t="s">
        <v>1324</v>
      </c>
      <c r="B295" s="295">
        <f>VLOOKUP(A295,Adr!A:B,2,FALSE)</f>
        <v>0</v>
      </c>
      <c r="C295" s="305" t="s">
        <v>1779</v>
      </c>
      <c r="D295" s="306">
        <v>5214</v>
      </c>
      <c r="E295" s="298">
        <v>0</v>
      </c>
      <c r="F295" s="299" t="s">
        <v>659</v>
      </c>
      <c r="G295" s="296" t="s">
        <v>356</v>
      </c>
      <c r="H295" s="296" t="s">
        <v>1434</v>
      </c>
      <c r="I295" s="300">
        <f t="shared" si="0"/>
        <v>0</v>
      </c>
      <c r="J295" s="301">
        <f t="shared" si="1"/>
        <v>0</v>
      </c>
      <c r="K295" s="302"/>
      <c r="L295" s="301">
        <f t="shared" si="2"/>
        <v>0</v>
      </c>
      <c r="M295" s="302">
        <f t="shared" si="3"/>
        <v>0</v>
      </c>
      <c r="N295" s="288">
        <f t="shared" si="4"/>
        <v>0</v>
      </c>
    </row>
    <row r="296" spans="1:14" ht="12.75">
      <c r="A296" s="294" t="s">
        <v>1324</v>
      </c>
      <c r="B296" s="295">
        <f>VLOOKUP(A296,Adr!A:B,2,FALSE)</f>
        <v>0</v>
      </c>
      <c r="C296" s="305" t="s">
        <v>1780</v>
      </c>
      <c r="D296" s="306">
        <v>10429</v>
      </c>
      <c r="E296" s="298">
        <v>0</v>
      </c>
      <c r="F296" s="299" t="s">
        <v>659</v>
      </c>
      <c r="G296" s="296" t="s">
        <v>356</v>
      </c>
      <c r="H296" s="296" t="s">
        <v>1434</v>
      </c>
      <c r="I296" s="300">
        <f t="shared" si="0"/>
        <v>0</v>
      </c>
      <c r="J296" s="301">
        <f t="shared" si="1"/>
        <v>0</v>
      </c>
      <c r="K296" s="302"/>
      <c r="L296" s="301">
        <f t="shared" si="2"/>
        <v>0</v>
      </c>
      <c r="M296" s="302">
        <f t="shared" si="3"/>
        <v>0</v>
      </c>
      <c r="N296" s="288">
        <f t="shared" si="4"/>
        <v>0</v>
      </c>
    </row>
    <row r="297" spans="1:14" ht="12.75">
      <c r="A297" s="261" t="s">
        <v>1324</v>
      </c>
      <c r="B297" s="295">
        <f>VLOOKUP(A297,Adr!A:B,2,FALSE)</f>
        <v>0</v>
      </c>
      <c r="C297" s="303" t="s">
        <v>1781</v>
      </c>
      <c r="D297" s="304">
        <v>10429</v>
      </c>
      <c r="E297" s="298">
        <v>0</v>
      </c>
      <c r="F297" s="294" t="s">
        <v>659</v>
      </c>
      <c r="G297" s="307" t="s">
        <v>356</v>
      </c>
      <c r="H297" s="303" t="s">
        <v>1434</v>
      </c>
      <c r="I297" s="300">
        <f t="shared" si="0"/>
        <v>0</v>
      </c>
      <c r="J297" s="301">
        <f t="shared" si="1"/>
        <v>0</v>
      </c>
      <c r="K297" s="302"/>
      <c r="L297" s="301">
        <f t="shared" si="2"/>
        <v>0</v>
      </c>
      <c r="M297" s="302">
        <f t="shared" si="3"/>
        <v>0</v>
      </c>
      <c r="N297" s="288">
        <f t="shared" si="4"/>
        <v>0</v>
      </c>
    </row>
    <row r="298" spans="1:14" ht="12.75">
      <c r="A298" s="261" t="s">
        <v>1331</v>
      </c>
      <c r="B298" s="295">
        <f>VLOOKUP(A298,Adr!A:B,2,FALSE)</f>
        <v>0</v>
      </c>
      <c r="C298" s="303" t="s">
        <v>1782</v>
      </c>
      <c r="D298" s="304">
        <v>141760</v>
      </c>
      <c r="E298" s="298">
        <v>0</v>
      </c>
      <c r="F298" s="294" t="s">
        <v>653</v>
      </c>
      <c r="G298" s="307" t="s">
        <v>354</v>
      </c>
      <c r="H298" s="303" t="s">
        <v>1434</v>
      </c>
      <c r="I298" s="300">
        <f t="shared" si="0"/>
        <v>0</v>
      </c>
      <c r="J298" s="301">
        <f t="shared" si="1"/>
        <v>0</v>
      </c>
      <c r="K298" s="302" t="s">
        <v>1783</v>
      </c>
      <c r="L298" s="301">
        <f t="shared" si="2"/>
        <v>0</v>
      </c>
      <c r="M298" s="302">
        <f t="shared" si="3"/>
        <v>0</v>
      </c>
      <c r="N298" s="288">
        <f t="shared" si="4"/>
        <v>0</v>
      </c>
    </row>
    <row r="299" spans="1:14" ht="12.75">
      <c r="A299" s="294" t="s">
        <v>1331</v>
      </c>
      <c r="B299" s="295">
        <f>VLOOKUP(A299,Adr!A:B,2,FALSE)</f>
        <v>0</v>
      </c>
      <c r="C299" s="305" t="s">
        <v>1784</v>
      </c>
      <c r="D299" s="306">
        <v>25000</v>
      </c>
      <c r="E299" s="298">
        <v>0</v>
      </c>
      <c r="F299" s="299" t="s">
        <v>653</v>
      </c>
      <c r="G299" s="296" t="s">
        <v>354</v>
      </c>
      <c r="H299" s="296" t="s">
        <v>1455</v>
      </c>
      <c r="I299" s="300">
        <f t="shared" si="0"/>
        <v>0</v>
      </c>
      <c r="J299" s="301">
        <f t="shared" si="1"/>
        <v>0</v>
      </c>
      <c r="K299" s="302" t="s">
        <v>1783</v>
      </c>
      <c r="L299" s="301">
        <f t="shared" si="2"/>
        <v>0</v>
      </c>
      <c r="M299" s="302">
        <f t="shared" si="3"/>
        <v>0</v>
      </c>
      <c r="N299" s="288">
        <f t="shared" si="4"/>
        <v>0</v>
      </c>
    </row>
    <row r="300" spans="1:14" ht="12.75">
      <c r="A300" s="299" t="s">
        <v>1331</v>
      </c>
      <c r="B300" s="295">
        <f>VLOOKUP(A300,Adr!A:B,2,FALSE)</f>
        <v>0</v>
      </c>
      <c r="C300" s="296" t="s">
        <v>1785</v>
      </c>
      <c r="D300" s="297">
        <v>23464</v>
      </c>
      <c r="E300" s="310">
        <v>0</v>
      </c>
      <c r="F300" s="299" t="s">
        <v>659</v>
      </c>
      <c r="G300" s="296" t="s">
        <v>356</v>
      </c>
      <c r="H300" s="296" t="s">
        <v>1434</v>
      </c>
      <c r="I300" s="300">
        <f t="shared" si="0"/>
        <v>0</v>
      </c>
      <c r="J300" s="301">
        <f t="shared" si="1"/>
        <v>0</v>
      </c>
      <c r="K300" s="302"/>
      <c r="L300" s="301">
        <f t="shared" si="2"/>
        <v>0</v>
      </c>
      <c r="M300" s="302">
        <f t="shared" si="3"/>
        <v>0</v>
      </c>
      <c r="N300" s="288">
        <f t="shared" si="4"/>
        <v>0</v>
      </c>
    </row>
    <row r="301" spans="1:14" ht="12.75">
      <c r="A301" s="299" t="s">
        <v>1331</v>
      </c>
      <c r="B301" s="295">
        <f>VLOOKUP(A301,Adr!A:B,2,FALSE)</f>
        <v>0</v>
      </c>
      <c r="C301" s="296" t="s">
        <v>1786</v>
      </c>
      <c r="D301" s="297">
        <v>10429</v>
      </c>
      <c r="E301" s="310">
        <v>0</v>
      </c>
      <c r="F301" s="299" t="s">
        <v>659</v>
      </c>
      <c r="G301" s="296" t="s">
        <v>356</v>
      </c>
      <c r="H301" s="296" t="s">
        <v>1434</v>
      </c>
      <c r="I301" s="300">
        <f t="shared" si="0"/>
        <v>0</v>
      </c>
      <c r="J301" s="301">
        <f t="shared" si="1"/>
        <v>0</v>
      </c>
      <c r="K301" s="302"/>
      <c r="L301" s="301">
        <f t="shared" si="2"/>
        <v>0</v>
      </c>
      <c r="M301" s="302">
        <f t="shared" si="3"/>
        <v>0</v>
      </c>
      <c r="N301" s="288">
        <f t="shared" si="4"/>
        <v>0</v>
      </c>
    </row>
    <row r="302" spans="1:14" ht="12.75">
      <c r="A302" s="299" t="s">
        <v>1331</v>
      </c>
      <c r="B302" s="295">
        <f>VLOOKUP(A302,Adr!A:B,2,FALSE)</f>
        <v>0</v>
      </c>
      <c r="C302" s="296" t="s">
        <v>1787</v>
      </c>
      <c r="D302" s="297">
        <v>15643</v>
      </c>
      <c r="E302" s="310">
        <v>0</v>
      </c>
      <c r="F302" s="299" t="s">
        <v>659</v>
      </c>
      <c r="G302" s="296" t="s">
        <v>356</v>
      </c>
      <c r="H302" s="296" t="s">
        <v>1434</v>
      </c>
      <c r="I302" s="300">
        <f t="shared" si="0"/>
        <v>0</v>
      </c>
      <c r="J302" s="301">
        <f t="shared" si="1"/>
        <v>0</v>
      </c>
      <c r="K302" s="302"/>
      <c r="L302" s="301">
        <f t="shared" si="2"/>
        <v>0</v>
      </c>
      <c r="M302" s="302">
        <f t="shared" si="3"/>
        <v>0</v>
      </c>
      <c r="N302" s="288">
        <f t="shared" si="4"/>
        <v>0</v>
      </c>
    </row>
    <row r="303" spans="1:14" ht="12.75">
      <c r="A303" s="261" t="s">
        <v>1331</v>
      </c>
      <c r="B303" s="295">
        <f>VLOOKUP(A303,Adr!A:B,2,FALSE)</f>
        <v>0</v>
      </c>
      <c r="C303" s="303" t="s">
        <v>1788</v>
      </c>
      <c r="D303" s="304">
        <v>10429</v>
      </c>
      <c r="E303" s="298">
        <v>0</v>
      </c>
      <c r="F303" s="294" t="s">
        <v>659</v>
      </c>
      <c r="G303" s="307" t="s">
        <v>356</v>
      </c>
      <c r="H303" s="303" t="s">
        <v>1434</v>
      </c>
      <c r="I303" s="300">
        <f t="shared" si="0"/>
        <v>0</v>
      </c>
      <c r="J303" s="301">
        <f t="shared" si="1"/>
        <v>0</v>
      </c>
      <c r="K303" s="302"/>
      <c r="L303" s="301">
        <f t="shared" si="2"/>
        <v>0</v>
      </c>
      <c r="M303" s="302">
        <f t="shared" si="3"/>
        <v>0</v>
      </c>
      <c r="N303" s="288">
        <f t="shared" si="4"/>
        <v>0</v>
      </c>
    </row>
    <row r="304" spans="1:14" ht="12.75">
      <c r="A304" s="261" t="s">
        <v>1340</v>
      </c>
      <c r="B304" s="295">
        <f>VLOOKUP(A304,Adr!A:B,2,FALSE)</f>
        <v>0</v>
      </c>
      <c r="C304" s="303" t="s">
        <v>1789</v>
      </c>
      <c r="D304" s="304">
        <v>30408</v>
      </c>
      <c r="E304" s="298">
        <v>0</v>
      </c>
      <c r="F304" s="294" t="s">
        <v>653</v>
      </c>
      <c r="G304" s="307" t="s">
        <v>354</v>
      </c>
      <c r="H304" s="303" t="s">
        <v>1434</v>
      </c>
      <c r="I304" s="300">
        <f t="shared" si="0"/>
        <v>0</v>
      </c>
      <c r="J304" s="301">
        <f t="shared" si="1"/>
        <v>0</v>
      </c>
      <c r="K304" s="302" t="s">
        <v>1790</v>
      </c>
      <c r="L304" s="301">
        <f t="shared" si="2"/>
        <v>0</v>
      </c>
      <c r="M304" s="302">
        <f t="shared" si="3"/>
        <v>0</v>
      </c>
      <c r="N304" s="288">
        <f t="shared" si="4"/>
        <v>0</v>
      </c>
    </row>
    <row r="305" spans="1:14" ht="12.75">
      <c r="A305" s="294" t="s">
        <v>1340</v>
      </c>
      <c r="B305" s="295">
        <f>VLOOKUP(A305,Adr!A:B,2,FALSE)</f>
        <v>0</v>
      </c>
      <c r="C305" s="305" t="s">
        <v>1791</v>
      </c>
      <c r="D305" s="306">
        <v>20023</v>
      </c>
      <c r="E305" s="298">
        <v>0</v>
      </c>
      <c r="F305" s="294" t="s">
        <v>659</v>
      </c>
      <c r="G305" s="303" t="s">
        <v>356</v>
      </c>
      <c r="H305" s="303" t="s">
        <v>1434</v>
      </c>
      <c r="I305" s="300">
        <f t="shared" si="0"/>
        <v>0</v>
      </c>
      <c r="J305" s="301">
        <f t="shared" si="1"/>
        <v>0</v>
      </c>
      <c r="K305" s="302"/>
      <c r="L305" s="301">
        <f t="shared" si="2"/>
        <v>0</v>
      </c>
      <c r="M305" s="302">
        <f t="shared" si="3"/>
        <v>0</v>
      </c>
      <c r="N305" s="288">
        <f t="shared" si="4"/>
        <v>0</v>
      </c>
    </row>
    <row r="306" spans="1:14" ht="12.75">
      <c r="A306" s="294" t="s">
        <v>1340</v>
      </c>
      <c r="B306" s="295">
        <f>VLOOKUP(A306,Adr!A:B,2,FALSE)</f>
        <v>0</v>
      </c>
      <c r="C306" s="305" t="s">
        <v>1792</v>
      </c>
      <c r="D306" s="306">
        <v>5214</v>
      </c>
      <c r="E306" s="298">
        <v>0</v>
      </c>
      <c r="F306" s="294" t="s">
        <v>659</v>
      </c>
      <c r="G306" s="303" t="s">
        <v>356</v>
      </c>
      <c r="H306" s="303" t="s">
        <v>1434</v>
      </c>
      <c r="I306" s="300">
        <f t="shared" si="0"/>
        <v>0</v>
      </c>
      <c r="J306" s="301">
        <f t="shared" si="1"/>
        <v>0</v>
      </c>
      <c r="K306" s="302"/>
      <c r="L306" s="301">
        <f t="shared" si="2"/>
        <v>0</v>
      </c>
      <c r="M306" s="302">
        <f t="shared" si="3"/>
        <v>0</v>
      </c>
      <c r="N306" s="288">
        <f t="shared" si="4"/>
        <v>0</v>
      </c>
    </row>
    <row r="307" spans="1:14" ht="12.75">
      <c r="A307" s="294" t="s">
        <v>1340</v>
      </c>
      <c r="B307" s="295">
        <f>VLOOKUP(A307,Adr!A:B,2,FALSE)</f>
        <v>0</v>
      </c>
      <c r="C307" s="305" t="s">
        <v>1793</v>
      </c>
      <c r="D307" s="306">
        <v>5214</v>
      </c>
      <c r="E307" s="298">
        <v>0</v>
      </c>
      <c r="F307" s="294" t="s">
        <v>659</v>
      </c>
      <c r="G307" s="303" t="s">
        <v>356</v>
      </c>
      <c r="H307" s="303" t="s">
        <v>1434</v>
      </c>
      <c r="I307" s="300">
        <f t="shared" si="0"/>
        <v>0</v>
      </c>
      <c r="J307" s="301">
        <f t="shared" si="1"/>
        <v>0</v>
      </c>
      <c r="K307" s="302"/>
      <c r="L307" s="301">
        <f t="shared" si="2"/>
        <v>0</v>
      </c>
      <c r="M307" s="302">
        <f t="shared" si="3"/>
        <v>0</v>
      </c>
      <c r="N307" s="288">
        <f t="shared" si="4"/>
        <v>0</v>
      </c>
    </row>
    <row r="308" spans="1:14" ht="21.75">
      <c r="A308" s="294" t="s">
        <v>1347</v>
      </c>
      <c r="B308" s="295">
        <f>VLOOKUP(A308,Adr!A:B,2,FALSE)</f>
        <v>0</v>
      </c>
      <c r="C308" s="305" t="s">
        <v>662</v>
      </c>
      <c r="D308" s="306">
        <v>45553</v>
      </c>
      <c r="E308" s="298">
        <v>0</v>
      </c>
      <c r="F308" s="294" t="s">
        <v>661</v>
      </c>
      <c r="G308" s="303" t="s">
        <v>356</v>
      </c>
      <c r="H308" s="303" t="s">
        <v>1434</v>
      </c>
      <c r="I308" s="300">
        <f t="shared" si="0"/>
        <v>0</v>
      </c>
      <c r="J308" s="301">
        <f t="shared" si="1"/>
        <v>0</v>
      </c>
      <c r="K308" s="302"/>
      <c r="L308" s="301">
        <f t="shared" si="2"/>
        <v>0</v>
      </c>
      <c r="M308" s="302">
        <f t="shared" si="3"/>
        <v>0</v>
      </c>
      <c r="N308" s="288">
        <f t="shared" si="4"/>
        <v>0</v>
      </c>
    </row>
    <row r="309" spans="1:14" ht="12.75">
      <c r="A309" s="294" t="s">
        <v>1355</v>
      </c>
      <c r="B309" s="295">
        <f>VLOOKUP(A309,Adr!A:B,2,FALSE)</f>
        <v>0</v>
      </c>
      <c r="C309" s="305" t="s">
        <v>1794</v>
      </c>
      <c r="D309" s="306">
        <v>445543</v>
      </c>
      <c r="E309" s="298">
        <v>0</v>
      </c>
      <c r="F309" s="294" t="s">
        <v>653</v>
      </c>
      <c r="G309" s="303" t="s">
        <v>354</v>
      </c>
      <c r="H309" s="303" t="s">
        <v>1434</v>
      </c>
      <c r="I309" s="300">
        <f t="shared" si="0"/>
        <v>0</v>
      </c>
      <c r="J309" s="301">
        <f t="shared" si="1"/>
        <v>0</v>
      </c>
      <c r="K309" s="302" t="s">
        <v>1795</v>
      </c>
      <c r="L309" s="301">
        <f t="shared" si="2"/>
        <v>0</v>
      </c>
      <c r="M309" s="302">
        <f t="shared" si="3"/>
        <v>0</v>
      </c>
      <c r="N309" s="288">
        <f t="shared" si="4"/>
        <v>0</v>
      </c>
    </row>
    <row r="310" spans="1:14" ht="12.75">
      <c r="A310" s="256" t="s">
        <v>1355</v>
      </c>
      <c r="B310" s="295">
        <f>VLOOKUP(A310,Adr!A:B,2,FALSE)</f>
        <v>0</v>
      </c>
      <c r="C310" s="303" t="s">
        <v>1796</v>
      </c>
      <c r="D310" s="304">
        <v>10000</v>
      </c>
      <c r="E310" s="298">
        <v>0</v>
      </c>
      <c r="F310" s="294" t="s">
        <v>653</v>
      </c>
      <c r="G310" s="307" t="s">
        <v>354</v>
      </c>
      <c r="H310" s="303" t="s">
        <v>1455</v>
      </c>
      <c r="I310" s="300">
        <f t="shared" si="0"/>
        <v>0</v>
      </c>
      <c r="J310" s="301">
        <f t="shared" si="1"/>
        <v>0</v>
      </c>
      <c r="K310" s="302" t="s">
        <v>1795</v>
      </c>
      <c r="L310" s="301">
        <f t="shared" si="2"/>
        <v>0</v>
      </c>
      <c r="M310" s="302">
        <f t="shared" si="3"/>
        <v>0</v>
      </c>
      <c r="N310" s="288">
        <f t="shared" si="4"/>
        <v>0</v>
      </c>
    </row>
    <row r="311" spans="1:14" ht="21.75">
      <c r="A311" s="294" t="s">
        <v>1363</v>
      </c>
      <c r="B311" s="295">
        <f>VLOOKUP(A311,Adr!A:B,2,FALSE)</f>
        <v>0</v>
      </c>
      <c r="C311" s="305" t="s">
        <v>1622</v>
      </c>
      <c r="D311" s="306">
        <v>606445</v>
      </c>
      <c r="E311" s="298">
        <v>0</v>
      </c>
      <c r="F311" s="294" t="s">
        <v>657</v>
      </c>
      <c r="G311" s="303" t="s">
        <v>356</v>
      </c>
      <c r="H311" s="303" t="s">
        <v>1434</v>
      </c>
      <c r="I311" s="300">
        <f t="shared" si="0"/>
        <v>0</v>
      </c>
      <c r="J311" s="301">
        <f t="shared" si="1"/>
        <v>0</v>
      </c>
      <c r="K311" s="302"/>
      <c r="L311" s="301">
        <f t="shared" si="2"/>
        <v>0</v>
      </c>
      <c r="M311" s="302">
        <f t="shared" si="3"/>
        <v>0</v>
      </c>
      <c r="N311" s="288">
        <f t="shared" si="4"/>
        <v>0</v>
      </c>
    </row>
    <row r="312" spans="1:14" ht="12.75">
      <c r="A312" s="256" t="s">
        <v>1363</v>
      </c>
      <c r="B312" s="295">
        <f>VLOOKUP(A312,Adr!A:B,2,FALSE)</f>
        <v>0</v>
      </c>
      <c r="C312" s="303" t="s">
        <v>1797</v>
      </c>
      <c r="D312" s="304">
        <v>15643</v>
      </c>
      <c r="E312" s="298">
        <v>0</v>
      </c>
      <c r="F312" s="294" t="s">
        <v>659</v>
      </c>
      <c r="G312" s="307" t="s">
        <v>356</v>
      </c>
      <c r="H312" s="303" t="s">
        <v>1434</v>
      </c>
      <c r="I312" s="300">
        <f t="shared" si="0"/>
        <v>0</v>
      </c>
      <c r="J312" s="301">
        <f t="shared" si="1"/>
        <v>0</v>
      </c>
      <c r="K312" s="302"/>
      <c r="L312" s="301">
        <f t="shared" si="2"/>
        <v>0</v>
      </c>
      <c r="M312" s="302">
        <f t="shared" si="3"/>
        <v>0</v>
      </c>
      <c r="N312" s="288">
        <f t="shared" si="4"/>
        <v>0</v>
      </c>
    </row>
    <row r="313" spans="1:14" ht="12.75">
      <c r="A313" s="294" t="s">
        <v>1363</v>
      </c>
      <c r="B313" s="295">
        <f>VLOOKUP(A313,Adr!A:B,2,FALSE)</f>
        <v>0</v>
      </c>
      <c r="C313" s="305" t="s">
        <v>1798</v>
      </c>
      <c r="D313" s="306">
        <v>31285</v>
      </c>
      <c r="E313" s="298">
        <v>0</v>
      </c>
      <c r="F313" s="294" t="s">
        <v>659</v>
      </c>
      <c r="G313" s="303" t="s">
        <v>356</v>
      </c>
      <c r="H313" s="303" t="s">
        <v>1434</v>
      </c>
      <c r="I313" s="300">
        <f t="shared" si="0"/>
        <v>0</v>
      </c>
      <c r="J313" s="301">
        <f t="shared" si="1"/>
        <v>0</v>
      </c>
      <c r="K313" s="302"/>
      <c r="L313" s="301">
        <f t="shared" si="2"/>
        <v>0</v>
      </c>
      <c r="M313" s="302">
        <f t="shared" si="3"/>
        <v>0</v>
      </c>
      <c r="N313" s="288">
        <f t="shared" si="4"/>
        <v>0</v>
      </c>
    </row>
    <row r="314" spans="1:14" ht="12.75">
      <c r="A314" s="294" t="s">
        <v>1363</v>
      </c>
      <c r="B314" s="295">
        <f>VLOOKUP(A314,Adr!A:B,2,FALSE)</f>
        <v>0</v>
      </c>
      <c r="C314" s="305" t="s">
        <v>1799</v>
      </c>
      <c r="D314" s="306">
        <v>41714</v>
      </c>
      <c r="E314" s="298">
        <v>0</v>
      </c>
      <c r="F314" s="294" t="s">
        <v>659</v>
      </c>
      <c r="G314" s="303" t="s">
        <v>356</v>
      </c>
      <c r="H314" s="303" t="s">
        <v>1434</v>
      </c>
      <c r="I314" s="300">
        <f t="shared" si="0"/>
        <v>0</v>
      </c>
      <c r="J314" s="301">
        <f t="shared" si="1"/>
        <v>0</v>
      </c>
      <c r="K314" s="302"/>
      <c r="L314" s="301">
        <f t="shared" si="2"/>
        <v>0</v>
      </c>
      <c r="M314" s="302">
        <f t="shared" si="3"/>
        <v>0</v>
      </c>
      <c r="N314" s="288">
        <f t="shared" si="4"/>
        <v>0</v>
      </c>
    </row>
    <row r="315" spans="1:14" ht="12.75">
      <c r="A315" s="294" t="s">
        <v>1363</v>
      </c>
      <c r="B315" s="295">
        <f>VLOOKUP(A315,Adr!A:B,2,FALSE)</f>
        <v>0</v>
      </c>
      <c r="C315" s="305" t="s">
        <v>1800</v>
      </c>
      <c r="D315" s="306">
        <v>41714</v>
      </c>
      <c r="E315" s="298">
        <v>0</v>
      </c>
      <c r="F315" s="294" t="s">
        <v>659</v>
      </c>
      <c r="G315" s="303" t="s">
        <v>356</v>
      </c>
      <c r="H315" s="303" t="s">
        <v>1434</v>
      </c>
      <c r="I315" s="300">
        <f t="shared" si="0"/>
        <v>0</v>
      </c>
      <c r="J315" s="301">
        <f t="shared" si="1"/>
        <v>0</v>
      </c>
      <c r="K315" s="302"/>
      <c r="L315" s="301">
        <f t="shared" si="2"/>
        <v>0</v>
      </c>
      <c r="M315" s="302">
        <f t="shared" si="3"/>
        <v>0</v>
      </c>
      <c r="N315" s="288">
        <f t="shared" si="4"/>
        <v>0</v>
      </c>
    </row>
    <row r="316" spans="1:14" ht="12.75">
      <c r="A316" s="294" t="s">
        <v>1363</v>
      </c>
      <c r="B316" s="295">
        <f>VLOOKUP(A316,Adr!A:B,2,FALSE)</f>
        <v>0</v>
      </c>
      <c r="C316" s="305" t="s">
        <v>1801</v>
      </c>
      <c r="D316" s="306">
        <v>15643</v>
      </c>
      <c r="E316" s="298">
        <v>0</v>
      </c>
      <c r="F316" s="294" t="s">
        <v>659</v>
      </c>
      <c r="G316" s="303" t="s">
        <v>356</v>
      </c>
      <c r="H316" s="303" t="s">
        <v>1434</v>
      </c>
      <c r="I316" s="300">
        <f t="shared" si="0"/>
        <v>0</v>
      </c>
      <c r="J316" s="301">
        <f t="shared" si="1"/>
        <v>0</v>
      </c>
      <c r="K316" s="302"/>
      <c r="L316" s="301">
        <f t="shared" si="2"/>
        <v>0</v>
      </c>
      <c r="M316" s="302">
        <f t="shared" si="3"/>
        <v>0</v>
      </c>
      <c r="N316" s="288">
        <f t="shared" si="4"/>
        <v>0</v>
      </c>
    </row>
    <row r="317" spans="1:14" ht="12.75">
      <c r="A317" s="294" t="s">
        <v>1363</v>
      </c>
      <c r="B317" s="295">
        <f>VLOOKUP(A317,Adr!A:B,2,FALSE)</f>
        <v>0</v>
      </c>
      <c r="C317" s="305" t="s">
        <v>1134</v>
      </c>
      <c r="D317" s="306">
        <v>31285</v>
      </c>
      <c r="E317" s="298">
        <v>0</v>
      </c>
      <c r="F317" s="294" t="s">
        <v>659</v>
      </c>
      <c r="G317" s="303" t="s">
        <v>356</v>
      </c>
      <c r="H317" s="303" t="s">
        <v>1434</v>
      </c>
      <c r="I317" s="300">
        <f t="shared" si="0"/>
        <v>0</v>
      </c>
      <c r="J317" s="301">
        <f t="shared" si="1"/>
        <v>0</v>
      </c>
      <c r="K317" s="302"/>
      <c r="L317" s="301">
        <f t="shared" si="2"/>
        <v>0</v>
      </c>
      <c r="M317" s="302">
        <f t="shared" si="3"/>
        <v>0</v>
      </c>
      <c r="N317" s="288">
        <f t="shared" si="4"/>
        <v>0</v>
      </c>
    </row>
    <row r="318" spans="1:14" ht="12.75">
      <c r="A318" s="294" t="s">
        <v>1363</v>
      </c>
      <c r="B318" s="295">
        <f>VLOOKUP(A318,Adr!A:B,2,FALSE)</f>
        <v>0</v>
      </c>
      <c r="C318" s="305" t="s">
        <v>1802</v>
      </c>
      <c r="D318" s="306">
        <v>62571</v>
      </c>
      <c r="E318" s="298">
        <v>0</v>
      </c>
      <c r="F318" s="299" t="s">
        <v>659</v>
      </c>
      <c r="G318" s="296" t="s">
        <v>356</v>
      </c>
      <c r="H318" s="296" t="s">
        <v>1434</v>
      </c>
      <c r="I318" s="300">
        <f t="shared" si="0"/>
        <v>0</v>
      </c>
      <c r="J318" s="301">
        <f t="shared" si="1"/>
        <v>0</v>
      </c>
      <c r="K318" s="302"/>
      <c r="L318" s="301">
        <f t="shared" si="2"/>
        <v>0</v>
      </c>
      <c r="M318" s="302">
        <f t="shared" si="3"/>
        <v>0</v>
      </c>
      <c r="N318" s="288">
        <f t="shared" si="4"/>
        <v>0</v>
      </c>
    </row>
    <row r="319" spans="1:14" ht="12.75">
      <c r="A319" s="294" t="s">
        <v>1363</v>
      </c>
      <c r="B319" s="295">
        <f>VLOOKUP(A319,Adr!A:B,2,FALSE)</f>
        <v>0</v>
      </c>
      <c r="C319" s="305" t="s">
        <v>1803</v>
      </c>
      <c r="D319" s="306">
        <v>41714</v>
      </c>
      <c r="E319" s="298">
        <v>0</v>
      </c>
      <c r="F319" s="299" t="s">
        <v>659</v>
      </c>
      <c r="G319" s="296" t="s">
        <v>356</v>
      </c>
      <c r="H319" s="296" t="s">
        <v>1434</v>
      </c>
      <c r="I319" s="300">
        <f t="shared" si="0"/>
        <v>0</v>
      </c>
      <c r="J319" s="301">
        <f t="shared" si="1"/>
        <v>0</v>
      </c>
      <c r="K319" s="302"/>
      <c r="L319" s="301">
        <f t="shared" si="2"/>
        <v>0</v>
      </c>
      <c r="M319" s="302">
        <f t="shared" si="3"/>
        <v>0</v>
      </c>
      <c r="N319" s="288">
        <f t="shared" si="4"/>
        <v>0</v>
      </c>
    </row>
    <row r="320" spans="1:14" ht="12.75">
      <c r="A320" s="294" t="s">
        <v>1363</v>
      </c>
      <c r="B320" s="295">
        <f>VLOOKUP(A320,Adr!A:B,2,FALSE)</f>
        <v>0</v>
      </c>
      <c r="C320" s="305" t="s">
        <v>1804</v>
      </c>
      <c r="D320" s="306">
        <v>31285</v>
      </c>
      <c r="E320" s="298">
        <v>0</v>
      </c>
      <c r="F320" s="299" t="s">
        <v>659</v>
      </c>
      <c r="G320" s="296" t="s">
        <v>356</v>
      </c>
      <c r="H320" s="296" t="s">
        <v>1434</v>
      </c>
      <c r="I320" s="300">
        <f t="shared" si="0"/>
        <v>0</v>
      </c>
      <c r="J320" s="301">
        <f t="shared" si="1"/>
        <v>0</v>
      </c>
      <c r="K320" s="302"/>
      <c r="L320" s="301">
        <f t="shared" si="2"/>
        <v>0</v>
      </c>
      <c r="M320" s="302">
        <f t="shared" si="3"/>
        <v>0</v>
      </c>
      <c r="N320" s="288">
        <f t="shared" si="4"/>
        <v>0</v>
      </c>
    </row>
    <row r="321" spans="1:14" ht="12.75">
      <c r="A321" s="294" t="s">
        <v>1363</v>
      </c>
      <c r="B321" s="295">
        <f>VLOOKUP(A321,Adr!A:B,2,FALSE)</f>
        <v>0</v>
      </c>
      <c r="C321" s="305" t="s">
        <v>1805</v>
      </c>
      <c r="D321" s="306">
        <v>31285</v>
      </c>
      <c r="E321" s="298">
        <v>0</v>
      </c>
      <c r="F321" s="299" t="s">
        <v>659</v>
      </c>
      <c r="G321" s="296" t="s">
        <v>356</v>
      </c>
      <c r="H321" s="296" t="s">
        <v>1434</v>
      </c>
      <c r="I321" s="300">
        <f t="shared" si="0"/>
        <v>0</v>
      </c>
      <c r="J321" s="301">
        <f t="shared" si="1"/>
        <v>0</v>
      </c>
      <c r="K321" s="302"/>
      <c r="L321" s="301">
        <f t="shared" si="2"/>
        <v>0</v>
      </c>
      <c r="M321" s="302">
        <f t="shared" si="3"/>
        <v>0</v>
      </c>
      <c r="N321" s="288">
        <f t="shared" si="4"/>
        <v>0</v>
      </c>
    </row>
    <row r="322" spans="1:14" ht="12.75">
      <c r="A322" s="299" t="s">
        <v>1363</v>
      </c>
      <c r="B322" s="295">
        <f>VLOOKUP(A322,Adr!A:B,2,FALSE)</f>
        <v>0</v>
      </c>
      <c r="C322" s="296" t="s">
        <v>1806</v>
      </c>
      <c r="D322" s="297">
        <v>31285</v>
      </c>
      <c r="E322" s="310">
        <v>0</v>
      </c>
      <c r="F322" s="299" t="s">
        <v>659</v>
      </c>
      <c r="G322" s="296" t="s">
        <v>356</v>
      </c>
      <c r="H322" s="296" t="s">
        <v>1434</v>
      </c>
      <c r="I322" s="300">
        <f t="shared" si="0"/>
        <v>0</v>
      </c>
      <c r="J322" s="301">
        <f t="shared" si="1"/>
        <v>0</v>
      </c>
      <c r="K322" s="302"/>
      <c r="L322" s="301">
        <f t="shared" si="2"/>
        <v>0</v>
      </c>
      <c r="M322" s="302">
        <f t="shared" si="3"/>
        <v>0</v>
      </c>
      <c r="N322" s="288">
        <f t="shared" si="4"/>
        <v>0</v>
      </c>
    </row>
    <row r="323" spans="1:14" ht="12.75">
      <c r="A323" s="299" t="s">
        <v>1363</v>
      </c>
      <c r="B323" s="295">
        <f>VLOOKUP(A323,Adr!A:B,2,FALSE)</f>
        <v>0</v>
      </c>
      <c r="C323" s="296" t="s">
        <v>1807</v>
      </c>
      <c r="D323" s="297">
        <v>10429</v>
      </c>
      <c r="E323" s="310">
        <v>0</v>
      </c>
      <c r="F323" s="299" t="s">
        <v>659</v>
      </c>
      <c r="G323" s="296" t="s">
        <v>356</v>
      </c>
      <c r="H323" s="296" t="s">
        <v>1434</v>
      </c>
      <c r="I323" s="300">
        <f t="shared" si="0"/>
        <v>0</v>
      </c>
      <c r="J323" s="301">
        <f t="shared" si="1"/>
        <v>0</v>
      </c>
      <c r="K323" s="302"/>
      <c r="L323" s="301">
        <f t="shared" si="2"/>
        <v>0</v>
      </c>
      <c r="M323" s="302">
        <f t="shared" si="3"/>
        <v>0</v>
      </c>
      <c r="N323" s="288">
        <f t="shared" si="4"/>
        <v>0</v>
      </c>
    </row>
    <row r="324" spans="1:14" ht="12.75">
      <c r="A324" s="299" t="s">
        <v>1363</v>
      </c>
      <c r="B324" s="295">
        <f>VLOOKUP(A324,Adr!A:B,2,FALSE)</f>
        <v>0</v>
      </c>
      <c r="C324" s="296" t="s">
        <v>1808</v>
      </c>
      <c r="D324" s="297">
        <v>52142</v>
      </c>
      <c r="E324" s="310">
        <v>0</v>
      </c>
      <c r="F324" s="299" t="s">
        <v>659</v>
      </c>
      <c r="G324" s="296" t="s">
        <v>356</v>
      </c>
      <c r="H324" s="296" t="s">
        <v>1434</v>
      </c>
      <c r="I324" s="300">
        <f t="shared" si="0"/>
        <v>0</v>
      </c>
      <c r="J324" s="301">
        <f t="shared" si="1"/>
        <v>0</v>
      </c>
      <c r="K324" s="302"/>
      <c r="L324" s="301">
        <f t="shared" si="2"/>
        <v>0</v>
      </c>
      <c r="M324" s="302">
        <f t="shared" si="3"/>
        <v>0</v>
      </c>
      <c r="N324" s="288">
        <f t="shared" si="4"/>
        <v>0</v>
      </c>
    </row>
    <row r="325" spans="1:14" ht="12.75">
      <c r="A325" s="294" t="s">
        <v>1363</v>
      </c>
      <c r="B325" s="295">
        <f>VLOOKUP(A325,Adr!A:B,2,FALSE)</f>
        <v>0</v>
      </c>
      <c r="C325" s="305" t="s">
        <v>1809</v>
      </c>
      <c r="D325" s="306">
        <v>10429</v>
      </c>
      <c r="E325" s="298">
        <v>0</v>
      </c>
      <c r="F325" s="294" t="s">
        <v>659</v>
      </c>
      <c r="G325" s="303" t="s">
        <v>356</v>
      </c>
      <c r="H325" s="303" t="s">
        <v>1434</v>
      </c>
      <c r="I325" s="300">
        <f t="shared" si="0"/>
        <v>0</v>
      </c>
      <c r="J325" s="301">
        <f t="shared" si="1"/>
        <v>0</v>
      </c>
      <c r="K325" s="302"/>
      <c r="L325" s="301">
        <f t="shared" si="2"/>
        <v>0</v>
      </c>
      <c r="M325" s="302">
        <f t="shared" si="3"/>
        <v>0</v>
      </c>
      <c r="N325" s="288">
        <f t="shared" si="4"/>
        <v>0</v>
      </c>
    </row>
    <row r="326" spans="1:14" ht="12.75">
      <c r="A326" s="294" t="s">
        <v>1363</v>
      </c>
      <c r="B326" s="295">
        <f>VLOOKUP(A326,Adr!A:B,2,FALSE)</f>
        <v>0</v>
      </c>
      <c r="C326" s="305" t="s">
        <v>1810</v>
      </c>
      <c r="D326" s="306">
        <v>5214</v>
      </c>
      <c r="E326" s="298">
        <v>0</v>
      </c>
      <c r="F326" s="294" t="s">
        <v>659</v>
      </c>
      <c r="G326" s="303" t="s">
        <v>356</v>
      </c>
      <c r="H326" s="303" t="s">
        <v>1434</v>
      </c>
      <c r="I326" s="300">
        <f t="shared" si="0"/>
        <v>0</v>
      </c>
      <c r="J326" s="301">
        <f t="shared" si="1"/>
        <v>0</v>
      </c>
      <c r="K326" s="302"/>
      <c r="L326" s="301">
        <f t="shared" si="2"/>
        <v>0</v>
      </c>
      <c r="M326" s="302">
        <f t="shared" si="3"/>
        <v>0</v>
      </c>
      <c r="N326" s="288">
        <f t="shared" si="4"/>
        <v>0</v>
      </c>
    </row>
    <row r="327" spans="1:14" ht="12.75">
      <c r="A327" s="299" t="s">
        <v>1363</v>
      </c>
      <c r="B327" s="295">
        <f>VLOOKUP(A327,Adr!A:B,2,FALSE)</f>
        <v>0</v>
      </c>
      <c r="C327" s="296" t="s">
        <v>1811</v>
      </c>
      <c r="D327" s="297">
        <v>31285</v>
      </c>
      <c r="E327" s="310">
        <v>0</v>
      </c>
      <c r="F327" s="299" t="s">
        <v>659</v>
      </c>
      <c r="G327" s="296" t="s">
        <v>356</v>
      </c>
      <c r="H327" s="296" t="s">
        <v>1434</v>
      </c>
      <c r="I327" s="300">
        <f t="shared" si="0"/>
        <v>0</v>
      </c>
      <c r="J327" s="301">
        <f t="shared" si="1"/>
        <v>0</v>
      </c>
      <c r="K327" s="302"/>
      <c r="L327" s="301">
        <f t="shared" si="2"/>
        <v>0</v>
      </c>
      <c r="M327" s="302">
        <f t="shared" si="3"/>
        <v>0</v>
      </c>
      <c r="N327" s="288">
        <f t="shared" si="4"/>
        <v>0</v>
      </c>
    </row>
    <row r="328" spans="1:14" ht="12.75">
      <c r="A328" s="294" t="s">
        <v>1363</v>
      </c>
      <c r="B328" s="295">
        <f>VLOOKUP(A328,Adr!A:B,2,FALSE)</f>
        <v>0</v>
      </c>
      <c r="C328" s="305" t="s">
        <v>1812</v>
      </c>
      <c r="D328" s="306">
        <v>52142</v>
      </c>
      <c r="E328" s="298">
        <v>0</v>
      </c>
      <c r="F328" s="294" t="s">
        <v>659</v>
      </c>
      <c r="G328" s="303" t="s">
        <v>356</v>
      </c>
      <c r="H328" s="303" t="s">
        <v>1434</v>
      </c>
      <c r="I328" s="300">
        <f t="shared" si="0"/>
        <v>0</v>
      </c>
      <c r="J328" s="301">
        <f t="shared" si="1"/>
        <v>0</v>
      </c>
      <c r="K328" s="302"/>
      <c r="L328" s="301">
        <f t="shared" si="2"/>
        <v>0</v>
      </c>
      <c r="M328" s="302">
        <f t="shared" si="3"/>
        <v>0</v>
      </c>
      <c r="N328" s="288">
        <f t="shared" si="4"/>
        <v>0</v>
      </c>
    </row>
    <row r="329" spans="1:14" ht="12.75">
      <c r="A329" s="294" t="s">
        <v>1363</v>
      </c>
      <c r="B329" s="295">
        <f>VLOOKUP(A329,Adr!A:B,2,FALSE)</f>
        <v>0</v>
      </c>
      <c r="C329" s="305" t="s">
        <v>1813</v>
      </c>
      <c r="D329" s="306">
        <v>31285</v>
      </c>
      <c r="E329" s="298">
        <v>0</v>
      </c>
      <c r="F329" s="294" t="s">
        <v>659</v>
      </c>
      <c r="G329" s="303" t="s">
        <v>356</v>
      </c>
      <c r="H329" s="303" t="s">
        <v>1434</v>
      </c>
      <c r="I329" s="300">
        <f t="shared" si="0"/>
        <v>0</v>
      </c>
      <c r="J329" s="301">
        <f t="shared" si="1"/>
        <v>0</v>
      </c>
      <c r="K329" s="302"/>
      <c r="L329" s="301">
        <f t="shared" si="2"/>
        <v>0</v>
      </c>
      <c r="M329" s="302">
        <f t="shared" si="3"/>
        <v>0</v>
      </c>
      <c r="N329" s="288">
        <f t="shared" si="4"/>
        <v>0</v>
      </c>
    </row>
    <row r="330" spans="1:14" ht="12.75">
      <c r="A330" s="294" t="s">
        <v>1369</v>
      </c>
      <c r="B330" s="295">
        <f>VLOOKUP(A330,Adr!A:B,2,FALSE)</f>
        <v>0</v>
      </c>
      <c r="C330" s="305" t="s">
        <v>1814</v>
      </c>
      <c r="D330" s="306">
        <v>76870</v>
      </c>
      <c r="E330" s="298">
        <v>0</v>
      </c>
      <c r="F330" s="299" t="s">
        <v>653</v>
      </c>
      <c r="G330" s="296" t="s">
        <v>354</v>
      </c>
      <c r="H330" s="296" t="s">
        <v>1434</v>
      </c>
      <c r="I330" s="300">
        <f t="shared" si="0"/>
        <v>0</v>
      </c>
      <c r="J330" s="301">
        <f t="shared" si="1"/>
        <v>0</v>
      </c>
      <c r="K330" s="302" t="s">
        <v>1815</v>
      </c>
      <c r="L330" s="301">
        <f t="shared" si="2"/>
        <v>0</v>
      </c>
      <c r="M330" s="302">
        <f t="shared" si="3"/>
        <v>0</v>
      </c>
      <c r="N330" s="288">
        <f t="shared" si="4"/>
        <v>0</v>
      </c>
    </row>
    <row r="331" spans="1:14" ht="12.75">
      <c r="A331" s="256" t="s">
        <v>1369</v>
      </c>
      <c r="B331" s="295">
        <f>VLOOKUP(A331,Adr!A:B,2,FALSE)</f>
        <v>0</v>
      </c>
      <c r="C331" s="305" t="s">
        <v>1373</v>
      </c>
      <c r="D331" s="304">
        <v>5214</v>
      </c>
      <c r="E331" s="298">
        <v>0</v>
      </c>
      <c r="F331" s="294" t="s">
        <v>659</v>
      </c>
      <c r="G331" s="303" t="s">
        <v>356</v>
      </c>
      <c r="H331" s="303" t="s">
        <v>1434</v>
      </c>
      <c r="I331" s="300">
        <f t="shared" si="0"/>
        <v>0</v>
      </c>
      <c r="J331" s="301">
        <f t="shared" si="1"/>
        <v>0</v>
      </c>
      <c r="K331" s="302"/>
      <c r="L331" s="301">
        <f t="shared" si="2"/>
        <v>0</v>
      </c>
      <c r="M331" s="302">
        <f t="shared" si="3"/>
        <v>0</v>
      </c>
      <c r="N331" s="288">
        <f t="shared" si="4"/>
        <v>0</v>
      </c>
    </row>
    <row r="332" spans="1:14" ht="12.75">
      <c r="A332" s="261" t="s">
        <v>1376</v>
      </c>
      <c r="B332" s="295">
        <f>VLOOKUP(A332,Adr!A:B,2,FALSE)</f>
        <v>0</v>
      </c>
      <c r="C332" s="303" t="s">
        <v>1816</v>
      </c>
      <c r="D332" s="304">
        <v>30408</v>
      </c>
      <c r="E332" s="298">
        <v>0</v>
      </c>
      <c r="F332" s="294" t="s">
        <v>653</v>
      </c>
      <c r="G332" s="307" t="s">
        <v>354</v>
      </c>
      <c r="H332" s="303" t="s">
        <v>1434</v>
      </c>
      <c r="I332" s="300">
        <f t="shared" si="0"/>
        <v>0</v>
      </c>
      <c r="J332" s="301">
        <f t="shared" si="1"/>
        <v>0</v>
      </c>
      <c r="K332" s="302" t="s">
        <v>1817</v>
      </c>
      <c r="L332" s="301">
        <f t="shared" si="2"/>
        <v>0</v>
      </c>
      <c r="M332" s="302">
        <f t="shared" si="3"/>
        <v>0</v>
      </c>
      <c r="N332" s="288">
        <f t="shared" si="4"/>
        <v>0</v>
      </c>
    </row>
    <row r="333" spans="1:14" ht="12.75">
      <c r="A333" s="299" t="s">
        <v>1376</v>
      </c>
      <c r="B333" s="295">
        <f>VLOOKUP(A333,Adr!A:B,2,FALSE)</f>
        <v>0</v>
      </c>
      <c r="C333" s="296" t="s">
        <v>1818</v>
      </c>
      <c r="D333" s="297">
        <v>8343</v>
      </c>
      <c r="E333" s="310">
        <v>0</v>
      </c>
      <c r="F333" s="299" t="s">
        <v>659</v>
      </c>
      <c r="G333" s="296" t="s">
        <v>356</v>
      </c>
      <c r="H333" s="296" t="s">
        <v>1434</v>
      </c>
      <c r="I333" s="300">
        <f t="shared" si="0"/>
        <v>0</v>
      </c>
      <c r="J333" s="301">
        <f t="shared" si="1"/>
        <v>0</v>
      </c>
      <c r="K333" s="302"/>
      <c r="L333" s="301">
        <f t="shared" si="2"/>
        <v>0</v>
      </c>
      <c r="M333" s="302">
        <f t="shared" si="3"/>
        <v>0</v>
      </c>
      <c r="N333" s="288">
        <f t="shared" si="4"/>
        <v>0</v>
      </c>
    </row>
    <row r="334" spans="1:14" ht="12.75">
      <c r="A334" s="299" t="s">
        <v>1376</v>
      </c>
      <c r="B334" s="295">
        <f>VLOOKUP(A334,Adr!A:B,2,FALSE)</f>
        <v>0</v>
      </c>
      <c r="C334" s="296" t="s">
        <v>1819</v>
      </c>
      <c r="D334" s="297">
        <v>10429</v>
      </c>
      <c r="E334" s="310">
        <v>0</v>
      </c>
      <c r="F334" s="299" t="s">
        <v>659</v>
      </c>
      <c r="G334" s="296" t="s">
        <v>356</v>
      </c>
      <c r="H334" s="296" t="s">
        <v>1434</v>
      </c>
      <c r="I334" s="300">
        <f t="shared" si="0"/>
        <v>0</v>
      </c>
      <c r="J334" s="301">
        <f t="shared" si="1"/>
        <v>0</v>
      </c>
      <c r="K334" s="302"/>
      <c r="L334" s="301">
        <f t="shared" si="2"/>
        <v>0</v>
      </c>
      <c r="M334" s="302">
        <f t="shared" si="3"/>
        <v>0</v>
      </c>
      <c r="N334" s="288">
        <f t="shared" si="4"/>
        <v>0</v>
      </c>
    </row>
    <row r="335" spans="1:14" ht="12.75">
      <c r="A335" s="294" t="s">
        <v>1383</v>
      </c>
      <c r="B335" s="295">
        <f>VLOOKUP(A335,Adr!A:B,2,FALSE)</f>
        <v>0</v>
      </c>
      <c r="C335" s="305" t="s">
        <v>1820</v>
      </c>
      <c r="D335" s="297">
        <v>214828</v>
      </c>
      <c r="E335" s="298">
        <v>0</v>
      </c>
      <c r="F335" s="294" t="s">
        <v>653</v>
      </c>
      <c r="G335" s="303" t="s">
        <v>354</v>
      </c>
      <c r="H335" s="303" t="s">
        <v>1434</v>
      </c>
      <c r="I335" s="300">
        <f t="shared" si="0"/>
        <v>0</v>
      </c>
      <c r="J335" s="301">
        <f t="shared" si="1"/>
        <v>0</v>
      </c>
      <c r="K335" s="302" t="s">
        <v>1821</v>
      </c>
      <c r="L335" s="301">
        <f t="shared" si="2"/>
        <v>0</v>
      </c>
      <c r="M335" s="302">
        <f t="shared" si="3"/>
        <v>0</v>
      </c>
      <c r="N335" s="288">
        <f t="shared" si="4"/>
        <v>0</v>
      </c>
    </row>
    <row r="336" spans="1:14" ht="12.75">
      <c r="A336" s="256" t="s">
        <v>1383</v>
      </c>
      <c r="B336" s="295">
        <f>VLOOKUP(A336,Adr!A:B,2,FALSE)</f>
        <v>0</v>
      </c>
      <c r="C336" s="305" t="s">
        <v>1822</v>
      </c>
      <c r="D336" s="304">
        <v>20857</v>
      </c>
      <c r="E336" s="298">
        <v>0</v>
      </c>
      <c r="F336" s="294" t="s">
        <v>659</v>
      </c>
      <c r="G336" s="303" t="s">
        <v>356</v>
      </c>
      <c r="H336" s="303" t="s">
        <v>1434</v>
      </c>
      <c r="I336" s="300">
        <f t="shared" si="0"/>
        <v>0</v>
      </c>
      <c r="J336" s="301">
        <f t="shared" si="1"/>
        <v>0</v>
      </c>
      <c r="K336" s="302"/>
      <c r="L336" s="301">
        <f t="shared" si="2"/>
        <v>0</v>
      </c>
      <c r="M336" s="302">
        <f t="shared" si="3"/>
        <v>0</v>
      </c>
      <c r="N336" s="288">
        <f t="shared" si="4"/>
        <v>0</v>
      </c>
    </row>
    <row r="337" spans="1:14" ht="12.75">
      <c r="A337" s="294" t="s">
        <v>1383</v>
      </c>
      <c r="B337" s="295">
        <f>VLOOKUP(A337,Adr!A:B,2,FALSE)</f>
        <v>0</v>
      </c>
      <c r="C337" s="305" t="s">
        <v>1823</v>
      </c>
      <c r="D337" s="306">
        <v>10429</v>
      </c>
      <c r="E337" s="298">
        <v>0</v>
      </c>
      <c r="F337" s="294" t="s">
        <v>659</v>
      </c>
      <c r="G337" s="303" t="s">
        <v>356</v>
      </c>
      <c r="H337" s="303" t="s">
        <v>1434</v>
      </c>
      <c r="I337" s="300">
        <f t="shared" si="0"/>
        <v>0</v>
      </c>
      <c r="J337" s="301">
        <f t="shared" si="1"/>
        <v>0</v>
      </c>
      <c r="K337" s="302"/>
      <c r="L337" s="301">
        <f t="shared" si="2"/>
        <v>0</v>
      </c>
      <c r="M337" s="302">
        <f t="shared" si="3"/>
        <v>0</v>
      </c>
      <c r="N337" s="288">
        <f t="shared" si="4"/>
        <v>0</v>
      </c>
    </row>
    <row r="338" spans="1:14" ht="12.75">
      <c r="A338" s="294" t="s">
        <v>1383</v>
      </c>
      <c r="B338" s="295">
        <f>VLOOKUP(A338,Adr!A:B,2,FALSE)</f>
        <v>0</v>
      </c>
      <c r="C338" s="305" t="s">
        <v>1824</v>
      </c>
      <c r="D338" s="312">
        <v>10429</v>
      </c>
      <c r="E338" s="298">
        <v>0</v>
      </c>
      <c r="F338" s="294" t="s">
        <v>659</v>
      </c>
      <c r="G338" s="303" t="s">
        <v>356</v>
      </c>
      <c r="H338" s="303" t="s">
        <v>1434</v>
      </c>
      <c r="I338" s="300">
        <f t="shared" si="0"/>
        <v>0</v>
      </c>
      <c r="J338" s="301">
        <f t="shared" si="1"/>
        <v>0</v>
      </c>
      <c r="K338" s="302"/>
      <c r="L338" s="301">
        <f t="shared" si="2"/>
        <v>0</v>
      </c>
      <c r="M338" s="302">
        <f t="shared" si="3"/>
        <v>0</v>
      </c>
      <c r="N338" s="288">
        <f t="shared" si="4"/>
        <v>0</v>
      </c>
    </row>
    <row r="339" spans="1:14" ht="12.75">
      <c r="A339" s="256" t="s">
        <v>1383</v>
      </c>
      <c r="B339" s="295">
        <f>VLOOKUP(A339,Adr!A:B,2,FALSE)</f>
        <v>0</v>
      </c>
      <c r="C339" s="303" t="s">
        <v>1825</v>
      </c>
      <c r="D339" s="304">
        <v>5214</v>
      </c>
      <c r="E339" s="298">
        <v>0</v>
      </c>
      <c r="F339" s="294" t="s">
        <v>659</v>
      </c>
      <c r="G339" s="307" t="s">
        <v>356</v>
      </c>
      <c r="H339" s="303" t="s">
        <v>1434</v>
      </c>
      <c r="I339" s="300">
        <f t="shared" si="0"/>
        <v>0</v>
      </c>
      <c r="J339" s="301">
        <f t="shared" si="1"/>
        <v>0</v>
      </c>
      <c r="K339" s="302"/>
      <c r="L339" s="301">
        <f t="shared" si="2"/>
        <v>0</v>
      </c>
      <c r="M339" s="302">
        <f t="shared" si="3"/>
        <v>0</v>
      </c>
      <c r="N339" s="288">
        <f t="shared" si="4"/>
        <v>0</v>
      </c>
    </row>
    <row r="340" spans="1:14" ht="12.75">
      <c r="A340" s="294" t="s">
        <v>1383</v>
      </c>
      <c r="B340" s="295">
        <f>VLOOKUP(A340,Adr!A:B,2,FALSE)</f>
        <v>0</v>
      </c>
      <c r="C340" s="305" t="s">
        <v>1826</v>
      </c>
      <c r="D340" s="306">
        <v>5214</v>
      </c>
      <c r="E340" s="298">
        <v>0</v>
      </c>
      <c r="F340" s="299" t="s">
        <v>659</v>
      </c>
      <c r="G340" s="296" t="s">
        <v>356</v>
      </c>
      <c r="H340" s="296" t="s">
        <v>1434</v>
      </c>
      <c r="I340" s="300">
        <f t="shared" si="0"/>
        <v>0</v>
      </c>
      <c r="J340" s="301">
        <f t="shared" si="1"/>
        <v>0</v>
      </c>
      <c r="K340" s="302"/>
      <c r="L340" s="301">
        <f t="shared" si="2"/>
        <v>0</v>
      </c>
      <c r="M340" s="302">
        <f t="shared" si="3"/>
        <v>0</v>
      </c>
      <c r="N340" s="288">
        <f t="shared" si="4"/>
        <v>0</v>
      </c>
    </row>
    <row r="341" spans="1:14" ht="12.75">
      <c r="A341" s="294" t="s">
        <v>1383</v>
      </c>
      <c r="B341" s="295">
        <f>VLOOKUP(A341,Adr!A:B,2,FALSE)</f>
        <v>0</v>
      </c>
      <c r="C341" s="305" t="s">
        <v>1827</v>
      </c>
      <c r="D341" s="306">
        <v>15643</v>
      </c>
      <c r="E341" s="298">
        <v>0</v>
      </c>
      <c r="F341" s="299" t="s">
        <v>659</v>
      </c>
      <c r="G341" s="296" t="s">
        <v>356</v>
      </c>
      <c r="H341" s="296" t="s">
        <v>1434</v>
      </c>
      <c r="I341" s="300">
        <f t="shared" si="0"/>
        <v>0</v>
      </c>
      <c r="J341" s="301">
        <f t="shared" si="1"/>
        <v>0</v>
      </c>
      <c r="K341" s="302"/>
      <c r="L341" s="301">
        <f t="shared" si="2"/>
        <v>0</v>
      </c>
      <c r="M341" s="302">
        <f t="shared" si="3"/>
        <v>0</v>
      </c>
      <c r="N341" s="288">
        <f t="shared" si="4"/>
        <v>0</v>
      </c>
    </row>
    <row r="342" spans="1:14" ht="12.75">
      <c r="A342" s="294" t="s">
        <v>1389</v>
      </c>
      <c r="B342" s="295">
        <f>VLOOKUP(A342,Adr!A:B,2,FALSE)</f>
        <v>0</v>
      </c>
      <c r="C342" s="305" t="s">
        <v>1623</v>
      </c>
      <c r="D342" s="306">
        <v>384463</v>
      </c>
      <c r="E342" s="298">
        <v>0</v>
      </c>
      <c r="F342" s="299" t="s">
        <v>657</v>
      </c>
      <c r="G342" s="296" t="s">
        <v>356</v>
      </c>
      <c r="H342" s="296" t="s">
        <v>1434</v>
      </c>
      <c r="I342" s="300">
        <f t="shared" si="0"/>
        <v>0</v>
      </c>
      <c r="J342" s="301">
        <f t="shared" si="1"/>
        <v>0</v>
      </c>
      <c r="K342" s="302"/>
      <c r="L342" s="301">
        <f t="shared" si="2"/>
        <v>0</v>
      </c>
      <c r="M342" s="302">
        <f t="shared" si="3"/>
        <v>0</v>
      </c>
      <c r="N342" s="288">
        <f t="shared" si="4"/>
        <v>0</v>
      </c>
    </row>
    <row r="343" spans="1:14" ht="12.75">
      <c r="A343" s="299" t="s">
        <v>1396</v>
      </c>
      <c r="B343" s="295">
        <f>VLOOKUP(A343,Adr!A:B,2,FALSE)</f>
        <v>0</v>
      </c>
      <c r="C343" s="296" t="s">
        <v>1828</v>
      </c>
      <c r="D343" s="297">
        <v>41756</v>
      </c>
      <c r="E343" s="310">
        <v>0</v>
      </c>
      <c r="F343" s="299" t="s">
        <v>653</v>
      </c>
      <c r="G343" s="296" t="s">
        <v>354</v>
      </c>
      <c r="H343" s="296" t="s">
        <v>1434</v>
      </c>
      <c r="I343" s="300">
        <f t="shared" si="0"/>
        <v>0</v>
      </c>
      <c r="J343" s="301">
        <f t="shared" si="1"/>
        <v>0</v>
      </c>
      <c r="K343" s="302" t="s">
        <v>1829</v>
      </c>
      <c r="L343" s="301">
        <f t="shared" si="2"/>
        <v>0</v>
      </c>
      <c r="M343" s="302">
        <f t="shared" si="3"/>
        <v>0</v>
      </c>
      <c r="N343" s="288">
        <f t="shared" si="4"/>
        <v>0</v>
      </c>
    </row>
    <row r="344" spans="1:14" ht="12.75">
      <c r="A344" s="299" t="s">
        <v>1396</v>
      </c>
      <c r="B344" s="295">
        <f>VLOOKUP(A344,Adr!A:B,2,FALSE)</f>
        <v>0</v>
      </c>
      <c r="C344" s="296" t="s">
        <v>1830</v>
      </c>
      <c r="D344" s="297">
        <v>3000</v>
      </c>
      <c r="E344" s="310">
        <v>0</v>
      </c>
      <c r="F344" s="299" t="s">
        <v>653</v>
      </c>
      <c r="G344" s="296" t="s">
        <v>354</v>
      </c>
      <c r="H344" s="296" t="s">
        <v>1455</v>
      </c>
      <c r="I344" s="300">
        <f t="shared" si="0"/>
        <v>0</v>
      </c>
      <c r="J344" s="301">
        <f t="shared" si="1"/>
        <v>0</v>
      </c>
      <c r="K344" s="302" t="s">
        <v>1829</v>
      </c>
      <c r="L344" s="301">
        <f t="shared" si="2"/>
        <v>0</v>
      </c>
      <c r="M344" s="302">
        <f t="shared" si="3"/>
        <v>0</v>
      </c>
      <c r="N344" s="288">
        <f t="shared" si="4"/>
        <v>0</v>
      </c>
    </row>
    <row r="345" spans="1:14" ht="12.75">
      <c r="A345" s="294" t="s">
        <v>1402</v>
      </c>
      <c r="B345" s="295">
        <f>VLOOKUP(A345,Adr!A:B,2,FALSE)</f>
        <v>0</v>
      </c>
      <c r="C345" s="296" t="s">
        <v>1831</v>
      </c>
      <c r="D345" s="297">
        <v>122087</v>
      </c>
      <c r="E345" s="298">
        <v>0</v>
      </c>
      <c r="F345" s="299" t="s">
        <v>653</v>
      </c>
      <c r="G345" s="296" t="s">
        <v>354</v>
      </c>
      <c r="H345" s="296" t="s">
        <v>1434</v>
      </c>
      <c r="I345" s="300">
        <f t="shared" si="0"/>
        <v>0</v>
      </c>
      <c r="J345" s="301">
        <f t="shared" si="1"/>
        <v>0</v>
      </c>
      <c r="K345" s="302" t="s">
        <v>1832</v>
      </c>
      <c r="L345" s="301">
        <f t="shared" si="2"/>
        <v>0</v>
      </c>
      <c r="M345" s="302">
        <f t="shared" si="3"/>
        <v>0</v>
      </c>
      <c r="N345" s="288">
        <f t="shared" si="4"/>
        <v>0</v>
      </c>
    </row>
    <row r="346" spans="1:14" ht="12.75">
      <c r="A346" s="294" t="s">
        <v>1402</v>
      </c>
      <c r="B346" s="295">
        <f>VLOOKUP(A346,Adr!A:B,2,FALSE)</f>
        <v>0</v>
      </c>
      <c r="C346" s="305" t="s">
        <v>1833</v>
      </c>
      <c r="D346" s="306">
        <v>5214</v>
      </c>
      <c r="E346" s="298">
        <v>0</v>
      </c>
      <c r="F346" s="299" t="s">
        <v>659</v>
      </c>
      <c r="G346" s="296" t="s">
        <v>356</v>
      </c>
      <c r="H346" s="296" t="s">
        <v>1434</v>
      </c>
      <c r="I346" s="300">
        <f t="shared" si="0"/>
        <v>0</v>
      </c>
      <c r="J346" s="301">
        <f t="shared" si="1"/>
        <v>0</v>
      </c>
      <c r="K346" s="302"/>
      <c r="L346" s="301">
        <f t="shared" si="2"/>
        <v>0</v>
      </c>
      <c r="M346" s="302">
        <f t="shared" si="3"/>
        <v>0</v>
      </c>
      <c r="N346" s="288">
        <f t="shared" si="4"/>
        <v>0</v>
      </c>
    </row>
    <row r="347" spans="1:14" ht="21.75">
      <c r="A347" s="294" t="s">
        <v>1409</v>
      </c>
      <c r="B347" s="295">
        <f>VLOOKUP(A347,Adr!A:B,2,FALSE)</f>
        <v>0</v>
      </c>
      <c r="C347" s="305" t="s">
        <v>662</v>
      </c>
      <c r="D347" s="306">
        <v>54000</v>
      </c>
      <c r="E347" s="298">
        <v>0</v>
      </c>
      <c r="F347" s="299" t="s">
        <v>661</v>
      </c>
      <c r="G347" s="296" t="s">
        <v>356</v>
      </c>
      <c r="H347" s="296" t="s">
        <v>1434</v>
      </c>
      <c r="I347" s="300">
        <f t="shared" si="0"/>
        <v>0</v>
      </c>
      <c r="J347" s="301">
        <f t="shared" si="1"/>
        <v>0</v>
      </c>
      <c r="K347" s="302"/>
      <c r="L347" s="301">
        <f t="shared" si="2"/>
        <v>0</v>
      </c>
      <c r="M347" s="302">
        <f t="shared" si="3"/>
        <v>0</v>
      </c>
      <c r="N347" s="288">
        <f t="shared" si="4"/>
        <v>0</v>
      </c>
    </row>
    <row r="348" spans="1:14" ht="12.75">
      <c r="A348" s="294" t="s">
        <v>1417</v>
      </c>
      <c r="B348" s="295">
        <f>VLOOKUP(A348,Adr!A:B,2,FALSE)</f>
        <v>0</v>
      </c>
      <c r="C348" s="296" t="s">
        <v>662</v>
      </c>
      <c r="D348" s="297">
        <v>10000</v>
      </c>
      <c r="E348" s="298">
        <v>0</v>
      </c>
      <c r="F348" s="299" t="s">
        <v>661</v>
      </c>
      <c r="G348" s="296" t="s">
        <v>356</v>
      </c>
      <c r="H348" s="296" t="s">
        <v>1434</v>
      </c>
      <c r="I348" s="300">
        <f t="shared" si="0"/>
        <v>0</v>
      </c>
      <c r="J348" s="301">
        <f t="shared" si="1"/>
        <v>0</v>
      </c>
      <c r="K348" s="302"/>
      <c r="L348" s="301">
        <f t="shared" si="2"/>
        <v>0</v>
      </c>
      <c r="M348" s="302">
        <f t="shared" si="3"/>
        <v>0</v>
      </c>
      <c r="N348" s="288">
        <f t="shared" si="4"/>
        <v>0</v>
      </c>
    </row>
    <row r="349" spans="1:14" ht="12.75">
      <c r="A349" s="294"/>
      <c r="B349" s="295" t="e">
        <f>VLOOKUP(A349,Adr!A:B,2,FALSE)</f>
        <v>#N/A</v>
      </c>
      <c r="C349" s="296"/>
      <c r="D349" s="306"/>
      <c r="E349" s="298"/>
      <c r="F349" s="299"/>
      <c r="G349" s="296"/>
      <c r="H349" s="296"/>
      <c r="I349" s="300"/>
      <c r="J349" s="301"/>
      <c r="K349" s="302"/>
      <c r="L349" s="301">
        <f t="shared" si="2"/>
        <v>0</v>
      </c>
      <c r="M349" s="302" t="e">
        <f t="shared" si="3"/>
        <v>#N/A</v>
      </c>
      <c r="N349" s="288">
        <f t="shared" si="4"/>
        <v>0</v>
      </c>
    </row>
    <row r="350" spans="1:14" ht="12.75">
      <c r="A350" s="294"/>
      <c r="B350" s="295" t="e">
        <f>VLOOKUP(A350,Adr!A:B,2,FALSE)</f>
        <v>#N/A</v>
      </c>
      <c r="C350" s="265"/>
      <c r="D350" s="313"/>
      <c r="E350" s="298"/>
      <c r="F350" s="299"/>
      <c r="G350" s="296"/>
      <c r="H350" s="296"/>
      <c r="I350" s="301"/>
      <c r="J350" s="301"/>
      <c r="K350" s="302"/>
      <c r="L350" s="301">
        <f t="shared" si="2"/>
        <v>0</v>
      </c>
      <c r="M350" s="302" t="e">
        <f t="shared" si="3"/>
        <v>#N/A</v>
      </c>
      <c r="N350" s="288">
        <f t="shared" si="4"/>
        <v>0</v>
      </c>
    </row>
    <row r="351" spans="1:14" ht="12.75">
      <c r="A351" s="294"/>
      <c r="B351" s="295" t="e">
        <f>VLOOKUP(A351,Adr!A:B,2,FALSE)</f>
        <v>#N/A</v>
      </c>
      <c r="C351" s="296"/>
      <c r="D351" s="297"/>
      <c r="E351" s="298"/>
      <c r="F351" s="299"/>
      <c r="G351" s="296"/>
      <c r="H351" s="296"/>
      <c r="I351" s="300"/>
      <c r="J351" s="301"/>
      <c r="K351" s="302"/>
      <c r="L351" s="301">
        <f t="shared" si="2"/>
        <v>0</v>
      </c>
      <c r="M351" s="302" t="e">
        <f t="shared" si="3"/>
        <v>#N/A</v>
      </c>
      <c r="N351" s="288">
        <f t="shared" si="4"/>
        <v>0</v>
      </c>
    </row>
    <row r="352" spans="1:14" ht="12.75">
      <c r="A352" s="294"/>
      <c r="B352" s="295" t="e">
        <f>VLOOKUP(A352,Adr!A:B,2,FALSE)</f>
        <v>#N/A</v>
      </c>
      <c r="C352" s="265"/>
      <c r="D352" s="313"/>
      <c r="E352" s="298"/>
      <c r="F352" s="299"/>
      <c r="G352" s="296"/>
      <c r="H352" s="296"/>
      <c r="I352" s="301"/>
      <c r="J352" s="301"/>
      <c r="K352" s="302"/>
      <c r="L352" s="301">
        <f t="shared" si="2"/>
        <v>0</v>
      </c>
      <c r="M352" s="302" t="e">
        <f t="shared" si="3"/>
        <v>#N/A</v>
      </c>
      <c r="N352" s="288">
        <f t="shared" si="4"/>
        <v>0</v>
      </c>
    </row>
    <row r="353" spans="1:14" ht="12.75">
      <c r="A353" s="261"/>
      <c r="B353" s="295" t="e">
        <f>VLOOKUP(A353,Adr!A:B,2,FALSE)</f>
        <v>#N/A</v>
      </c>
      <c r="C353" s="303"/>
      <c r="D353" s="304"/>
      <c r="E353" s="298"/>
      <c r="F353" s="294"/>
      <c r="G353" s="307"/>
      <c r="H353" s="303"/>
      <c r="I353" s="300"/>
      <c r="J353" s="301"/>
      <c r="K353" s="302"/>
      <c r="L353" s="301">
        <f t="shared" si="2"/>
        <v>0</v>
      </c>
      <c r="M353" s="302" t="e">
        <f t="shared" si="3"/>
        <v>#N/A</v>
      </c>
      <c r="N353" s="288">
        <f t="shared" si="4"/>
        <v>0</v>
      </c>
    </row>
    <row r="354" spans="1:14" ht="12.75">
      <c r="A354" s="256"/>
      <c r="B354" s="295" t="e">
        <f>VLOOKUP(A354,Adr!A:B,2,FALSE)</f>
        <v>#N/A</v>
      </c>
      <c r="C354" s="303"/>
      <c r="D354" s="304"/>
      <c r="E354" s="298"/>
      <c r="F354" s="294"/>
      <c r="G354" s="307"/>
      <c r="H354" s="303"/>
      <c r="I354" s="300"/>
      <c r="J354" s="301"/>
      <c r="K354" s="302"/>
      <c r="L354" s="301">
        <f t="shared" si="2"/>
        <v>0</v>
      </c>
      <c r="M354" s="302" t="e">
        <f t="shared" si="3"/>
        <v>#N/A</v>
      </c>
      <c r="N354" s="288">
        <f t="shared" si="4"/>
        <v>0</v>
      </c>
    </row>
    <row r="355" spans="1:14" ht="12.75">
      <c r="A355" s="261"/>
      <c r="B355" s="295" t="e">
        <f>VLOOKUP(A355,Adr!A:B,2,FALSE)</f>
        <v>#N/A</v>
      </c>
      <c r="C355" s="303"/>
      <c r="D355" s="304"/>
      <c r="E355" s="298"/>
      <c r="F355" s="294"/>
      <c r="G355" s="307"/>
      <c r="H355" s="303"/>
      <c r="I355" s="300"/>
      <c r="J355" s="301"/>
      <c r="K355" s="302"/>
      <c r="L355" s="301">
        <f t="shared" si="2"/>
        <v>0</v>
      </c>
      <c r="M355" s="302" t="e">
        <f t="shared" si="3"/>
        <v>#N/A</v>
      </c>
      <c r="N355" s="288">
        <f t="shared" si="4"/>
        <v>0</v>
      </c>
    </row>
    <row r="356" spans="1:14" ht="12.75">
      <c r="A356" s="294"/>
      <c r="B356" s="295" t="e">
        <f>VLOOKUP(A356,Adr!A:B,2,FALSE)</f>
        <v>#N/A</v>
      </c>
      <c r="C356" s="305"/>
      <c r="D356" s="306"/>
      <c r="E356" s="298"/>
      <c r="F356" s="294"/>
      <c r="G356" s="303"/>
      <c r="H356" s="303"/>
      <c r="I356" s="300"/>
      <c r="J356" s="301"/>
      <c r="K356" s="302"/>
      <c r="L356" s="301">
        <f t="shared" si="2"/>
        <v>0</v>
      </c>
      <c r="M356" s="302" t="e">
        <f t="shared" si="3"/>
        <v>#N/A</v>
      </c>
      <c r="N356" s="288">
        <f t="shared" si="4"/>
        <v>0</v>
      </c>
    </row>
    <row r="357" spans="1:14" ht="12.75">
      <c r="A357" s="256"/>
      <c r="B357" s="295" t="e">
        <f>VLOOKUP(A357,Adr!A:B,2,FALSE)</f>
        <v>#N/A</v>
      </c>
      <c r="C357" s="303"/>
      <c r="D357" s="304"/>
      <c r="E357" s="298"/>
      <c r="F357" s="294"/>
      <c r="G357" s="307"/>
      <c r="H357" s="303"/>
      <c r="I357" s="300"/>
      <c r="J357" s="301"/>
      <c r="K357" s="302"/>
      <c r="L357" s="301">
        <f t="shared" si="2"/>
        <v>0</v>
      </c>
      <c r="M357" s="302" t="e">
        <f t="shared" si="3"/>
        <v>#N/A</v>
      </c>
      <c r="N357" s="288">
        <f t="shared" si="4"/>
        <v>0</v>
      </c>
    </row>
    <row r="358" spans="1:14" ht="12.75">
      <c r="A358" s="294"/>
      <c r="B358" s="295" t="e">
        <f>VLOOKUP(A358,Adr!A:B,2,FALSE)</f>
        <v>#N/A</v>
      </c>
      <c r="C358" s="305"/>
      <c r="D358" s="306"/>
      <c r="E358" s="298"/>
      <c r="F358" s="294"/>
      <c r="G358" s="303"/>
      <c r="H358" s="303"/>
      <c r="I358" s="300"/>
      <c r="J358" s="301"/>
      <c r="K358" s="302"/>
      <c r="L358" s="301">
        <f t="shared" si="2"/>
        <v>0</v>
      </c>
      <c r="M358" s="302" t="e">
        <f t="shared" si="3"/>
        <v>#N/A</v>
      </c>
      <c r="N358" s="288">
        <f t="shared" si="4"/>
        <v>0</v>
      </c>
    </row>
    <row r="359" spans="1:14" ht="12.75">
      <c r="A359" s="261"/>
      <c r="B359" s="295" t="e">
        <f>VLOOKUP(A359,Adr!A:B,2,FALSE)</f>
        <v>#N/A</v>
      </c>
      <c r="C359" s="303"/>
      <c r="D359" s="304"/>
      <c r="E359" s="298"/>
      <c r="F359" s="294"/>
      <c r="G359" s="307"/>
      <c r="H359" s="303"/>
      <c r="I359" s="300"/>
      <c r="J359" s="301"/>
      <c r="K359" s="302"/>
      <c r="L359" s="301">
        <f t="shared" si="2"/>
        <v>0</v>
      </c>
      <c r="M359" s="302" t="e">
        <f t="shared" si="3"/>
        <v>#N/A</v>
      </c>
      <c r="N359" s="288">
        <f t="shared" si="4"/>
        <v>0</v>
      </c>
    </row>
    <row r="360" spans="1:14" ht="12.75">
      <c r="A360" s="261"/>
      <c r="B360" s="295" t="e">
        <f>VLOOKUP(A360,Adr!A:B,2,FALSE)</f>
        <v>#N/A</v>
      </c>
      <c r="C360" s="303"/>
      <c r="D360" s="304"/>
      <c r="E360" s="298"/>
      <c r="F360" s="294"/>
      <c r="G360" s="307"/>
      <c r="H360" s="303"/>
      <c r="I360" s="300"/>
      <c r="J360" s="301"/>
      <c r="K360" s="302"/>
      <c r="L360" s="301">
        <f t="shared" si="2"/>
        <v>0</v>
      </c>
      <c r="M360" s="302" t="e">
        <f t="shared" si="3"/>
        <v>#N/A</v>
      </c>
      <c r="N360" s="288">
        <f t="shared" si="4"/>
        <v>0</v>
      </c>
    </row>
    <row r="361" spans="1:14" ht="12.75">
      <c r="A361" s="294"/>
      <c r="B361" s="295" t="e">
        <f>VLOOKUP(A361,Adr!A:B,2,FALSE)</f>
        <v>#N/A</v>
      </c>
      <c r="C361" s="305"/>
      <c r="D361" s="306"/>
      <c r="E361" s="298"/>
      <c r="F361" s="294"/>
      <c r="G361" s="303"/>
      <c r="H361" s="303"/>
      <c r="I361" s="300"/>
      <c r="J361" s="301"/>
      <c r="K361" s="302"/>
      <c r="L361" s="301">
        <f t="shared" si="2"/>
        <v>0</v>
      </c>
      <c r="M361" s="302" t="e">
        <f t="shared" si="3"/>
        <v>#N/A</v>
      </c>
      <c r="N361" s="288">
        <f t="shared" si="4"/>
        <v>0</v>
      </c>
    </row>
    <row r="362" spans="1:14" ht="12.75">
      <c r="A362" s="294"/>
      <c r="B362" s="295" t="e">
        <f>VLOOKUP(A362,Adr!A:B,2,FALSE)</f>
        <v>#N/A</v>
      </c>
      <c r="C362" s="305"/>
      <c r="D362" s="306"/>
      <c r="E362" s="298"/>
      <c r="F362" s="294"/>
      <c r="G362" s="303"/>
      <c r="H362" s="303"/>
      <c r="I362" s="300"/>
      <c r="J362" s="301"/>
      <c r="K362" s="302"/>
      <c r="L362" s="301">
        <f t="shared" si="2"/>
        <v>0</v>
      </c>
      <c r="M362" s="302" t="e">
        <f t="shared" si="3"/>
        <v>#N/A</v>
      </c>
      <c r="N362" s="288">
        <f t="shared" si="4"/>
        <v>0</v>
      </c>
    </row>
    <row r="363" spans="1:14" ht="12.75">
      <c r="A363" s="261"/>
      <c r="B363" s="295" t="e">
        <f>VLOOKUP(A363,Adr!A:B,2,FALSE)</f>
        <v>#N/A</v>
      </c>
      <c r="C363" s="303"/>
      <c r="D363" s="304"/>
      <c r="E363" s="298"/>
      <c r="F363" s="294"/>
      <c r="G363" s="307"/>
      <c r="H363" s="303"/>
      <c r="I363" s="300"/>
      <c r="J363" s="301"/>
      <c r="K363" s="302"/>
      <c r="L363" s="301">
        <f t="shared" si="2"/>
        <v>0</v>
      </c>
      <c r="M363" s="302" t="e">
        <f t="shared" si="3"/>
        <v>#N/A</v>
      </c>
      <c r="N363" s="288">
        <f t="shared" si="4"/>
        <v>0</v>
      </c>
    </row>
    <row r="364" spans="1:14" ht="12.75">
      <c r="A364" s="261"/>
      <c r="B364" s="295" t="e">
        <f>VLOOKUP(A364,Adr!A:B,2,FALSE)</f>
        <v>#N/A</v>
      </c>
      <c r="C364" s="303"/>
      <c r="D364" s="304"/>
      <c r="E364" s="298"/>
      <c r="F364" s="294"/>
      <c r="G364" s="307"/>
      <c r="H364" s="303"/>
      <c r="I364" s="300"/>
      <c r="J364" s="301"/>
      <c r="K364" s="302"/>
      <c r="L364" s="301">
        <f t="shared" si="2"/>
        <v>0</v>
      </c>
      <c r="M364" s="302" t="e">
        <f t="shared" si="3"/>
        <v>#N/A</v>
      </c>
      <c r="N364" s="288">
        <f t="shared" si="4"/>
        <v>0</v>
      </c>
    </row>
    <row r="365" spans="1:14" ht="12.75">
      <c r="A365" s="299"/>
      <c r="B365" s="295" t="e">
        <f>VLOOKUP(A365,Adr!A:B,2,FALSE)</f>
        <v>#N/A</v>
      </c>
      <c r="C365" s="296"/>
      <c r="D365" s="297"/>
      <c r="E365" s="298"/>
      <c r="F365" s="299"/>
      <c r="G365" s="296"/>
      <c r="H365" s="296"/>
      <c r="I365" s="300"/>
      <c r="J365" s="301"/>
      <c r="K365" s="302"/>
      <c r="L365" s="301">
        <f t="shared" si="2"/>
        <v>0</v>
      </c>
      <c r="M365" s="302" t="e">
        <f t="shared" si="3"/>
        <v>#N/A</v>
      </c>
      <c r="N365" s="288">
        <f t="shared" si="4"/>
        <v>0</v>
      </c>
    </row>
    <row r="366" spans="1:14" ht="12.75">
      <c r="A366" s="294"/>
      <c r="B366" s="295" t="e">
        <f>VLOOKUP(A366,Adr!A:B,2,FALSE)</f>
        <v>#N/A</v>
      </c>
      <c r="C366" s="296"/>
      <c r="D366" s="297"/>
      <c r="E366" s="298"/>
      <c r="F366" s="299"/>
      <c r="G366" s="296"/>
      <c r="H366" s="296"/>
      <c r="I366" s="300"/>
      <c r="J366" s="301"/>
      <c r="K366" s="302"/>
      <c r="L366" s="301">
        <f t="shared" si="2"/>
        <v>0</v>
      </c>
      <c r="M366" s="302" t="e">
        <f t="shared" si="3"/>
        <v>#N/A</v>
      </c>
      <c r="N366" s="288">
        <f t="shared" si="4"/>
        <v>0</v>
      </c>
    </row>
    <row r="367" spans="1:14" ht="12.75">
      <c r="A367" s="294"/>
      <c r="B367" s="295" t="e">
        <f>VLOOKUP(A367,Adr!A:B,2,FALSE)</f>
        <v>#N/A</v>
      </c>
      <c r="C367" s="296"/>
      <c r="D367" s="297"/>
      <c r="E367" s="298"/>
      <c r="F367" s="299"/>
      <c r="G367" s="296"/>
      <c r="H367" s="296"/>
      <c r="I367" s="300"/>
      <c r="J367" s="301"/>
      <c r="K367" s="302"/>
      <c r="L367" s="301">
        <f t="shared" si="2"/>
        <v>0</v>
      </c>
      <c r="M367" s="302" t="e">
        <f t="shared" si="3"/>
        <v>#N/A</v>
      </c>
      <c r="N367" s="288">
        <f t="shared" si="4"/>
        <v>0</v>
      </c>
    </row>
    <row r="368" spans="1:14" ht="12.75">
      <c r="A368" s="294"/>
      <c r="B368" s="295" t="e">
        <f>VLOOKUP(A368,Adr!A:B,2,FALSE)</f>
        <v>#N/A</v>
      </c>
      <c r="C368" s="296"/>
      <c r="D368" s="297"/>
      <c r="E368" s="298"/>
      <c r="F368" s="299"/>
      <c r="G368" s="296"/>
      <c r="H368" s="296"/>
      <c r="I368" s="300"/>
      <c r="J368" s="301"/>
      <c r="K368" s="302"/>
      <c r="L368" s="301">
        <f t="shared" si="2"/>
        <v>0</v>
      </c>
      <c r="M368" s="302" t="e">
        <f t="shared" si="3"/>
        <v>#N/A</v>
      </c>
      <c r="N368" s="288">
        <f t="shared" si="4"/>
        <v>0</v>
      </c>
    </row>
    <row r="369" spans="1:14" ht="12.75">
      <c r="A369" s="294"/>
      <c r="B369" s="295" t="e">
        <f>VLOOKUP(A369,Adr!A:B,2,FALSE)</f>
        <v>#N/A</v>
      </c>
      <c r="C369" s="265"/>
      <c r="D369" s="313"/>
      <c r="E369" s="298"/>
      <c r="F369" s="299"/>
      <c r="G369" s="296"/>
      <c r="H369" s="296"/>
      <c r="I369" s="301"/>
      <c r="J369" s="301"/>
      <c r="K369" s="302"/>
      <c r="L369" s="301">
        <f t="shared" si="2"/>
        <v>0</v>
      </c>
      <c r="M369" s="302" t="e">
        <f t="shared" si="3"/>
        <v>#N/A</v>
      </c>
      <c r="N369" s="288">
        <f t="shared" si="4"/>
        <v>0</v>
      </c>
    </row>
    <row r="370" spans="1:14" ht="12.75">
      <c r="A370" s="294"/>
      <c r="B370" s="295" t="e">
        <f>VLOOKUP(A370,Adr!A:B,2,FALSE)</f>
        <v>#N/A</v>
      </c>
      <c r="C370" s="265"/>
      <c r="D370" s="313"/>
      <c r="E370" s="298"/>
      <c r="F370" s="299"/>
      <c r="G370" s="296"/>
      <c r="H370" s="296"/>
      <c r="I370" s="301"/>
      <c r="J370" s="301"/>
      <c r="K370" s="302"/>
      <c r="L370" s="301">
        <f t="shared" si="2"/>
        <v>0</v>
      </c>
      <c r="M370" s="302" t="e">
        <f t="shared" si="3"/>
        <v>#N/A</v>
      </c>
      <c r="N370" s="288">
        <f t="shared" si="4"/>
        <v>0</v>
      </c>
    </row>
    <row r="371" spans="1:14" ht="12.75">
      <c r="A371" s="294"/>
      <c r="B371" s="295" t="e">
        <f>VLOOKUP(A371,Adr!A:B,2,FALSE)</f>
        <v>#N/A</v>
      </c>
      <c r="C371" s="265"/>
      <c r="D371" s="313"/>
      <c r="E371" s="298"/>
      <c r="F371" s="299"/>
      <c r="G371" s="296"/>
      <c r="H371" s="296"/>
      <c r="I371" s="301"/>
      <c r="J371" s="301"/>
      <c r="K371" s="302"/>
      <c r="L371" s="301">
        <f t="shared" si="2"/>
        <v>0</v>
      </c>
      <c r="M371" s="302" t="e">
        <f t="shared" si="3"/>
        <v>#N/A</v>
      </c>
      <c r="N371" s="288">
        <f t="shared" si="4"/>
        <v>0</v>
      </c>
    </row>
    <row r="372" spans="1:14" ht="12.75">
      <c r="A372" s="294"/>
      <c r="B372" s="295" t="e">
        <f>VLOOKUP(A372,Adr!A:B,2,FALSE)</f>
        <v>#N/A</v>
      </c>
      <c r="C372" s="265"/>
      <c r="D372" s="313"/>
      <c r="E372" s="298"/>
      <c r="F372" s="299"/>
      <c r="G372" s="296"/>
      <c r="H372" s="296"/>
      <c r="I372" s="301"/>
      <c r="J372" s="301"/>
      <c r="K372" s="302"/>
      <c r="L372" s="301">
        <f t="shared" si="2"/>
        <v>0</v>
      </c>
      <c r="M372" s="302" t="e">
        <f t="shared" si="3"/>
        <v>#N/A</v>
      </c>
      <c r="N372" s="288">
        <f t="shared" si="4"/>
        <v>0</v>
      </c>
    </row>
    <row r="373" spans="1:14" ht="12.75">
      <c r="A373" s="294"/>
      <c r="B373" s="295" t="e">
        <f>VLOOKUP(A373,Adr!A:B,2,FALSE)</f>
        <v>#N/A</v>
      </c>
      <c r="C373" s="296"/>
      <c r="D373" s="297"/>
      <c r="E373" s="298"/>
      <c r="F373" s="299"/>
      <c r="G373" s="296"/>
      <c r="H373" s="296"/>
      <c r="I373" s="300"/>
      <c r="J373" s="301"/>
      <c r="K373" s="302"/>
      <c r="L373" s="301">
        <f t="shared" si="2"/>
        <v>0</v>
      </c>
      <c r="M373" s="302" t="e">
        <f t="shared" si="3"/>
        <v>#N/A</v>
      </c>
      <c r="N373" s="288">
        <f t="shared" si="4"/>
        <v>0</v>
      </c>
    </row>
    <row r="374" spans="1:14" ht="12.75">
      <c r="A374" s="294"/>
      <c r="B374" s="295" t="e">
        <f>VLOOKUP(A374,Adr!A:B,2,FALSE)</f>
        <v>#N/A</v>
      </c>
      <c r="C374" s="296"/>
      <c r="D374" s="297"/>
      <c r="E374" s="298"/>
      <c r="F374" s="299"/>
      <c r="G374" s="296"/>
      <c r="H374" s="296"/>
      <c r="I374" s="300"/>
      <c r="J374" s="301"/>
      <c r="K374" s="302"/>
      <c r="L374" s="301">
        <f t="shared" si="2"/>
        <v>0</v>
      </c>
      <c r="M374" s="302" t="e">
        <f t="shared" si="3"/>
        <v>#N/A</v>
      </c>
      <c r="N374" s="288">
        <f t="shared" si="4"/>
        <v>0</v>
      </c>
    </row>
    <row r="375" spans="1:14" ht="12.75">
      <c r="A375" s="294"/>
      <c r="B375" s="295" t="e">
        <f>VLOOKUP(A375,Adr!A:B,2,FALSE)</f>
        <v>#N/A</v>
      </c>
      <c r="C375" s="296"/>
      <c r="D375" s="297"/>
      <c r="E375" s="298"/>
      <c r="F375" s="299"/>
      <c r="G375" s="296"/>
      <c r="H375" s="296"/>
      <c r="I375" s="300"/>
      <c r="J375" s="301"/>
      <c r="K375" s="302"/>
      <c r="L375" s="301">
        <f t="shared" si="2"/>
        <v>0</v>
      </c>
      <c r="M375" s="302" t="e">
        <f t="shared" si="3"/>
        <v>#N/A</v>
      </c>
      <c r="N375" s="288">
        <f t="shared" si="4"/>
        <v>0</v>
      </c>
    </row>
    <row r="376" spans="1:14" ht="12.75">
      <c r="A376" s="294"/>
      <c r="B376" s="295" t="e">
        <f>VLOOKUP(A376,Adr!A:B,2,FALSE)</f>
        <v>#N/A</v>
      </c>
      <c r="C376" s="296"/>
      <c r="D376" s="297"/>
      <c r="E376" s="298"/>
      <c r="F376" s="299"/>
      <c r="G376" s="296"/>
      <c r="H376" s="296"/>
      <c r="I376" s="300"/>
      <c r="J376" s="301"/>
      <c r="K376" s="302"/>
      <c r="L376" s="301">
        <f t="shared" si="2"/>
        <v>0</v>
      </c>
      <c r="M376" s="302" t="e">
        <f t="shared" si="3"/>
        <v>#N/A</v>
      </c>
      <c r="N376" s="288">
        <f t="shared" si="4"/>
        <v>0</v>
      </c>
    </row>
    <row r="377" spans="1:14" ht="12.75">
      <c r="A377" s="294"/>
      <c r="B377" s="295" t="e">
        <f>VLOOKUP(A377,Adr!A:B,2,FALSE)</f>
        <v>#N/A</v>
      </c>
      <c r="C377" s="296"/>
      <c r="D377" s="297"/>
      <c r="E377" s="298"/>
      <c r="F377" s="299"/>
      <c r="G377" s="296"/>
      <c r="H377" s="296"/>
      <c r="I377" s="300"/>
      <c r="J377" s="301"/>
      <c r="K377" s="302"/>
      <c r="L377" s="301">
        <f t="shared" si="2"/>
        <v>0</v>
      </c>
      <c r="M377" s="302" t="e">
        <f t="shared" si="3"/>
        <v>#N/A</v>
      </c>
      <c r="N377" s="288">
        <f t="shared" si="4"/>
        <v>0</v>
      </c>
    </row>
    <row r="378" spans="1:14" ht="12.75">
      <c r="A378" s="294"/>
      <c r="B378" s="295" t="e">
        <f>VLOOKUP(A378,Adr!A:B,2,FALSE)</f>
        <v>#N/A</v>
      </c>
      <c r="C378" s="265"/>
      <c r="D378" s="313"/>
      <c r="E378" s="298"/>
      <c r="F378" s="299"/>
      <c r="G378" s="296"/>
      <c r="H378" s="296"/>
      <c r="I378" s="301"/>
      <c r="J378" s="301"/>
      <c r="K378" s="302"/>
      <c r="L378" s="301">
        <f t="shared" si="2"/>
        <v>0</v>
      </c>
      <c r="M378" s="302" t="e">
        <f t="shared" si="3"/>
        <v>#N/A</v>
      </c>
      <c r="N378" s="288">
        <f t="shared" si="4"/>
        <v>0</v>
      </c>
    </row>
    <row r="379" spans="1:14" ht="12.75">
      <c r="A379" s="294"/>
      <c r="B379" s="295" t="e">
        <f>VLOOKUP(A379,Adr!A:B,2,FALSE)</f>
        <v>#N/A</v>
      </c>
      <c r="C379" s="305"/>
      <c r="D379" s="306"/>
      <c r="E379" s="298"/>
      <c r="F379" s="294"/>
      <c r="G379" s="303"/>
      <c r="H379" s="303"/>
      <c r="I379" s="301"/>
      <c r="J379" s="301"/>
      <c r="K379" s="302"/>
      <c r="L379" s="301">
        <f t="shared" si="2"/>
        <v>0</v>
      </c>
      <c r="M379" s="302" t="e">
        <f t="shared" si="3"/>
        <v>#N/A</v>
      </c>
      <c r="N379" s="288">
        <f t="shared" si="4"/>
        <v>0</v>
      </c>
    </row>
    <row r="380" spans="1:14" ht="12.75">
      <c r="A380" s="299"/>
      <c r="B380" s="295" t="e">
        <f>VLOOKUP(A380,Adr!A:B,2,FALSE)</f>
        <v>#N/A</v>
      </c>
      <c r="C380" s="296"/>
      <c r="D380" s="297"/>
      <c r="E380" s="310"/>
      <c r="F380" s="299"/>
      <c r="G380" s="296"/>
      <c r="H380" s="296"/>
      <c r="I380" s="300"/>
      <c r="J380" s="301"/>
      <c r="K380" s="302"/>
      <c r="L380" s="301">
        <f t="shared" si="2"/>
        <v>0</v>
      </c>
      <c r="M380" s="302" t="e">
        <f t="shared" si="3"/>
        <v>#N/A</v>
      </c>
      <c r="N380" s="288">
        <f t="shared" si="4"/>
        <v>0</v>
      </c>
    </row>
    <row r="381" spans="1:14" ht="12.75">
      <c r="A381" s="294"/>
      <c r="B381" s="295" t="e">
        <f>VLOOKUP(A381,Adr!A:B,2,FALSE)</f>
        <v>#N/A</v>
      </c>
      <c r="C381" s="305"/>
      <c r="D381" s="306"/>
      <c r="E381" s="298"/>
      <c r="F381" s="294"/>
      <c r="G381" s="303"/>
      <c r="H381" s="303"/>
      <c r="I381" s="301"/>
      <c r="J381" s="301"/>
      <c r="K381" s="302"/>
      <c r="L381" s="301">
        <f t="shared" si="2"/>
        <v>0</v>
      </c>
      <c r="M381" s="302" t="e">
        <f t="shared" si="3"/>
        <v>#N/A</v>
      </c>
      <c r="N381" s="288">
        <f t="shared" si="4"/>
        <v>0</v>
      </c>
    </row>
    <row r="382" spans="1:14" ht="12.75">
      <c r="A382" s="294"/>
      <c r="B382" s="295" t="e">
        <f>VLOOKUP(A382,Adr!A:B,2,FALSE)</f>
        <v>#N/A</v>
      </c>
      <c r="C382" s="305"/>
      <c r="D382" s="306"/>
      <c r="E382" s="298"/>
      <c r="F382" s="294"/>
      <c r="G382" s="303"/>
      <c r="H382" s="303"/>
      <c r="I382" s="301"/>
      <c r="J382" s="301"/>
      <c r="K382" s="302"/>
      <c r="L382" s="301">
        <f t="shared" si="2"/>
        <v>0</v>
      </c>
      <c r="M382" s="302" t="e">
        <f t="shared" si="3"/>
        <v>#N/A</v>
      </c>
      <c r="N382" s="288">
        <f t="shared" si="4"/>
        <v>0</v>
      </c>
    </row>
    <row r="383" spans="1:14" ht="12.75">
      <c r="A383" s="294"/>
      <c r="B383" s="295" t="e">
        <f>VLOOKUP(A383,Adr!A:B,2,FALSE)</f>
        <v>#N/A</v>
      </c>
      <c r="C383" s="305"/>
      <c r="D383" s="306"/>
      <c r="E383" s="298"/>
      <c r="F383" s="294"/>
      <c r="G383" s="303"/>
      <c r="H383" s="303"/>
      <c r="I383" s="301"/>
      <c r="J383" s="301"/>
      <c r="K383" s="302"/>
      <c r="L383" s="301">
        <f t="shared" si="2"/>
        <v>0</v>
      </c>
      <c r="M383" s="302" t="e">
        <f t="shared" si="3"/>
        <v>#N/A</v>
      </c>
      <c r="N383" s="288">
        <f t="shared" si="4"/>
        <v>0</v>
      </c>
    </row>
    <row r="384" spans="1:14" ht="12.75">
      <c r="A384" s="294"/>
      <c r="B384" s="295" t="e">
        <f>VLOOKUP(A384,Adr!A:B,2,FALSE)</f>
        <v>#N/A</v>
      </c>
      <c r="C384" s="305"/>
      <c r="D384" s="306"/>
      <c r="E384" s="298"/>
      <c r="F384" s="294"/>
      <c r="G384" s="303"/>
      <c r="H384" s="303"/>
      <c r="I384" s="301"/>
      <c r="J384" s="301"/>
      <c r="K384" s="302"/>
      <c r="L384" s="301">
        <f t="shared" si="2"/>
        <v>0</v>
      </c>
      <c r="M384" s="302" t="e">
        <f t="shared" si="3"/>
        <v>#N/A</v>
      </c>
      <c r="N384" s="288">
        <f t="shared" si="4"/>
        <v>0</v>
      </c>
    </row>
    <row r="385" spans="1:14" ht="12.75">
      <c r="A385" s="294"/>
      <c r="B385" s="295" t="e">
        <f>VLOOKUP(A385,Adr!A:B,2,FALSE)</f>
        <v>#N/A</v>
      </c>
      <c r="C385" s="305"/>
      <c r="D385" s="306"/>
      <c r="E385" s="298"/>
      <c r="F385" s="294"/>
      <c r="G385" s="303"/>
      <c r="H385" s="303"/>
      <c r="I385" s="301"/>
      <c r="J385" s="301"/>
      <c r="K385" s="302"/>
      <c r="L385" s="301">
        <f t="shared" si="2"/>
        <v>0</v>
      </c>
      <c r="M385" s="302" t="e">
        <f t="shared" si="3"/>
        <v>#N/A</v>
      </c>
      <c r="N385" s="288">
        <f t="shared" si="4"/>
        <v>0</v>
      </c>
    </row>
    <row r="386" spans="1:14" ht="12.75">
      <c r="A386" s="294"/>
      <c r="B386" s="295" t="e">
        <f>VLOOKUP(A386,Adr!A:B,2,FALSE)</f>
        <v>#N/A</v>
      </c>
      <c r="C386" s="305"/>
      <c r="D386" s="306"/>
      <c r="E386" s="298"/>
      <c r="F386" s="294"/>
      <c r="G386" s="303"/>
      <c r="H386" s="303"/>
      <c r="I386" s="301"/>
      <c r="J386" s="301"/>
      <c r="K386" s="302"/>
      <c r="L386" s="301">
        <f t="shared" si="2"/>
        <v>0</v>
      </c>
      <c r="M386" s="302" t="e">
        <f t="shared" si="3"/>
        <v>#N/A</v>
      </c>
      <c r="N386" s="288">
        <f t="shared" si="4"/>
        <v>0</v>
      </c>
    </row>
    <row r="387" spans="1:14" ht="12.75">
      <c r="A387" s="294"/>
      <c r="B387" s="295" t="e">
        <f>VLOOKUP(A387,Adr!A:B,2,FALSE)</f>
        <v>#N/A</v>
      </c>
      <c r="C387" s="305"/>
      <c r="D387" s="306"/>
      <c r="E387" s="298"/>
      <c r="F387" s="294"/>
      <c r="G387" s="303"/>
      <c r="H387" s="303"/>
      <c r="I387" s="300"/>
      <c r="J387" s="301"/>
      <c r="K387" s="302"/>
      <c r="L387" s="301">
        <f t="shared" si="2"/>
        <v>0</v>
      </c>
      <c r="M387" s="302" t="e">
        <f t="shared" si="3"/>
        <v>#N/A</v>
      </c>
      <c r="N387" s="288">
        <f t="shared" si="4"/>
        <v>0</v>
      </c>
    </row>
    <row r="388" spans="1:14" ht="12.75">
      <c r="A388" s="261"/>
      <c r="B388" s="295" t="e">
        <f>VLOOKUP(A388,Adr!A:B,2,FALSE)</f>
        <v>#N/A</v>
      </c>
      <c r="C388" s="303"/>
      <c r="D388" s="304"/>
      <c r="E388" s="298"/>
      <c r="F388" s="294"/>
      <c r="G388" s="307"/>
      <c r="H388" s="303"/>
      <c r="I388" s="300"/>
      <c r="J388" s="301"/>
      <c r="K388" s="302"/>
      <c r="L388" s="301">
        <f t="shared" si="2"/>
        <v>0</v>
      </c>
      <c r="M388" s="302" t="e">
        <f t="shared" si="3"/>
        <v>#N/A</v>
      </c>
      <c r="N388" s="288">
        <f t="shared" si="4"/>
        <v>0</v>
      </c>
    </row>
    <row r="389" spans="1:14" ht="12.75">
      <c r="A389" s="294"/>
      <c r="B389" s="295" t="e">
        <f>VLOOKUP(A389,Adr!A:B,2,FALSE)</f>
        <v>#N/A</v>
      </c>
      <c r="C389" s="265"/>
      <c r="D389" s="313"/>
      <c r="E389" s="298"/>
      <c r="F389" s="294"/>
      <c r="G389" s="303"/>
      <c r="H389" s="303"/>
      <c r="I389" s="300"/>
      <c r="J389" s="301"/>
      <c r="K389" s="302"/>
      <c r="L389" s="301">
        <f t="shared" si="2"/>
        <v>0</v>
      </c>
      <c r="M389" s="302" t="e">
        <f t="shared" si="3"/>
        <v>#N/A</v>
      </c>
      <c r="N389" s="288">
        <f t="shared" si="4"/>
        <v>0</v>
      </c>
    </row>
    <row r="390" spans="1:14" ht="12.75">
      <c r="A390" s="294"/>
      <c r="B390" s="295" t="e">
        <f>VLOOKUP(A390,Adr!A:B,2,FALSE)</f>
        <v>#N/A</v>
      </c>
      <c r="C390" s="305"/>
      <c r="D390" s="306"/>
      <c r="E390" s="298"/>
      <c r="F390" s="294"/>
      <c r="G390" s="303"/>
      <c r="H390" s="303"/>
      <c r="I390" s="300"/>
      <c r="J390" s="301"/>
      <c r="K390" s="302"/>
      <c r="L390" s="301">
        <f t="shared" si="2"/>
        <v>0</v>
      </c>
      <c r="M390" s="302" t="e">
        <f t="shared" si="3"/>
        <v>#N/A</v>
      </c>
      <c r="N390" s="288">
        <f t="shared" si="4"/>
        <v>0</v>
      </c>
    </row>
    <row r="391" spans="1:14" ht="12.75">
      <c r="A391" s="294"/>
      <c r="B391" s="295" t="e">
        <f>VLOOKUP(A391,Adr!A:B,2,FALSE)</f>
        <v>#N/A</v>
      </c>
      <c r="C391" s="305"/>
      <c r="D391" s="306"/>
      <c r="E391" s="298"/>
      <c r="F391" s="294"/>
      <c r="G391" s="303"/>
      <c r="H391" s="303"/>
      <c r="I391" s="300"/>
      <c r="J391" s="301"/>
      <c r="K391" s="302"/>
      <c r="L391" s="301">
        <f t="shared" si="2"/>
        <v>0</v>
      </c>
      <c r="M391" s="302" t="e">
        <f t="shared" si="3"/>
        <v>#N/A</v>
      </c>
      <c r="N391" s="288">
        <f t="shared" si="4"/>
        <v>0</v>
      </c>
    </row>
    <row r="392" spans="1:14" ht="12.75">
      <c r="A392" s="294"/>
      <c r="B392" s="295" t="e">
        <f>VLOOKUP(A392,Adr!A:B,2,FALSE)</f>
        <v>#N/A</v>
      </c>
      <c r="C392" s="305"/>
      <c r="D392" s="306"/>
      <c r="E392" s="298"/>
      <c r="F392" s="294"/>
      <c r="G392" s="303"/>
      <c r="H392" s="303"/>
      <c r="I392" s="300"/>
      <c r="J392" s="301"/>
      <c r="K392" s="302"/>
      <c r="L392" s="301">
        <f t="shared" si="2"/>
        <v>0</v>
      </c>
      <c r="M392" s="302" t="e">
        <f t="shared" si="3"/>
        <v>#N/A</v>
      </c>
      <c r="N392" s="288">
        <f t="shared" si="4"/>
        <v>0</v>
      </c>
    </row>
    <row r="393" spans="1:14" ht="12.75">
      <c r="A393" s="261"/>
      <c r="B393" s="295" t="e">
        <f>VLOOKUP(A393,Adr!A:B,2,FALSE)</f>
        <v>#N/A</v>
      </c>
      <c r="C393" s="303"/>
      <c r="D393" s="304"/>
      <c r="E393" s="298"/>
      <c r="F393" s="294"/>
      <c r="G393" s="307"/>
      <c r="H393" s="303"/>
      <c r="I393" s="300"/>
      <c r="J393" s="301"/>
      <c r="K393" s="302"/>
      <c r="L393" s="301">
        <f t="shared" si="2"/>
        <v>0</v>
      </c>
      <c r="M393" s="302" t="e">
        <f t="shared" si="3"/>
        <v>#N/A</v>
      </c>
      <c r="N393" s="288">
        <f t="shared" si="4"/>
        <v>0</v>
      </c>
    </row>
    <row r="394" spans="1:14" ht="12.75">
      <c r="A394" s="294"/>
      <c r="B394" s="295" t="e">
        <f>VLOOKUP(A394,Adr!A:B,2,FALSE)</f>
        <v>#N/A</v>
      </c>
      <c r="C394" s="305"/>
      <c r="D394" s="313"/>
      <c r="E394" s="298"/>
      <c r="F394" s="294"/>
      <c r="G394" s="303"/>
      <c r="H394" s="303"/>
      <c r="I394" s="300"/>
      <c r="J394" s="301"/>
      <c r="K394" s="302"/>
      <c r="L394" s="301">
        <f t="shared" si="2"/>
        <v>0</v>
      </c>
      <c r="M394" s="302" t="e">
        <f t="shared" si="3"/>
        <v>#N/A</v>
      </c>
      <c r="N394" s="288">
        <f t="shared" si="4"/>
        <v>0</v>
      </c>
    </row>
    <row r="395" spans="1:14" ht="12.75">
      <c r="A395" s="294"/>
      <c r="B395" s="295" t="e">
        <f>VLOOKUP(A395,Adr!A:B,2,FALSE)</f>
        <v>#N/A</v>
      </c>
      <c r="C395" s="305"/>
      <c r="D395" s="306"/>
      <c r="E395" s="298"/>
      <c r="F395" s="294"/>
      <c r="G395" s="303"/>
      <c r="H395" s="303"/>
      <c r="I395" s="300"/>
      <c r="J395" s="301"/>
      <c r="K395" s="302"/>
      <c r="L395" s="301">
        <f t="shared" si="2"/>
        <v>0</v>
      </c>
      <c r="M395" s="302" t="e">
        <f t="shared" si="3"/>
        <v>#N/A</v>
      </c>
      <c r="N395" s="288">
        <f t="shared" si="4"/>
        <v>0</v>
      </c>
    </row>
    <row r="396" spans="1:14" ht="12.75">
      <c r="A396" s="294"/>
      <c r="B396" s="295" t="e">
        <f>VLOOKUP(A396,Adr!A:B,2,FALSE)</f>
        <v>#N/A</v>
      </c>
      <c r="C396" s="265"/>
      <c r="D396" s="313"/>
      <c r="E396" s="298"/>
      <c r="F396" s="294"/>
      <c r="G396" s="303"/>
      <c r="H396" s="303"/>
      <c r="I396" s="300"/>
      <c r="J396" s="301"/>
      <c r="K396" s="302"/>
      <c r="L396" s="301">
        <f t="shared" si="2"/>
        <v>0</v>
      </c>
      <c r="M396" s="302" t="e">
        <f t="shared" si="3"/>
        <v>#N/A</v>
      </c>
      <c r="N396" s="288">
        <f t="shared" si="4"/>
        <v>0</v>
      </c>
    </row>
    <row r="397" spans="1:14" ht="12.75">
      <c r="A397" s="294"/>
      <c r="B397" s="295" t="e">
        <f>VLOOKUP(A397,Adr!A:B,2,FALSE)</f>
        <v>#N/A</v>
      </c>
      <c r="C397" s="305"/>
      <c r="D397" s="306"/>
      <c r="E397" s="298"/>
      <c r="F397" s="294"/>
      <c r="G397" s="303"/>
      <c r="H397" s="303"/>
      <c r="I397" s="300"/>
      <c r="J397" s="301"/>
      <c r="K397" s="302"/>
      <c r="L397" s="301">
        <f t="shared" si="2"/>
        <v>0</v>
      </c>
      <c r="M397" s="302" t="e">
        <f t="shared" si="3"/>
        <v>#N/A</v>
      </c>
      <c r="N397" s="288">
        <f t="shared" si="4"/>
        <v>0</v>
      </c>
    </row>
    <row r="398" spans="1:14" ht="12.75">
      <c r="A398" s="294"/>
      <c r="B398" s="295" t="e">
        <f>VLOOKUP(A398,Adr!A:B,2,FALSE)</f>
        <v>#N/A</v>
      </c>
      <c r="C398" s="265"/>
      <c r="D398" s="313"/>
      <c r="E398" s="298"/>
      <c r="F398" s="294"/>
      <c r="G398" s="303"/>
      <c r="H398" s="303"/>
      <c r="I398" s="300"/>
      <c r="J398" s="301"/>
      <c r="K398" s="302"/>
      <c r="L398" s="301">
        <f t="shared" si="2"/>
        <v>0</v>
      </c>
      <c r="M398" s="302" t="e">
        <f t="shared" si="3"/>
        <v>#N/A</v>
      </c>
      <c r="N398" s="288">
        <f t="shared" si="4"/>
        <v>0</v>
      </c>
    </row>
    <row r="399" spans="1:14" ht="12.75">
      <c r="A399" s="294"/>
      <c r="B399" s="295" t="e">
        <f>VLOOKUP(A399,Adr!A:B,2,FALSE)</f>
        <v>#N/A</v>
      </c>
      <c r="C399" s="305"/>
      <c r="D399" s="306"/>
      <c r="E399" s="298"/>
      <c r="F399" s="294"/>
      <c r="G399" s="303"/>
      <c r="H399" s="303"/>
      <c r="I399" s="300"/>
      <c r="J399" s="301"/>
      <c r="K399" s="302"/>
      <c r="L399" s="301">
        <f t="shared" si="2"/>
        <v>0</v>
      </c>
      <c r="M399" s="302" t="e">
        <f t="shared" si="3"/>
        <v>#N/A</v>
      </c>
      <c r="N399" s="288">
        <f t="shared" si="4"/>
        <v>0</v>
      </c>
    </row>
    <row r="400" spans="1:14" ht="12.75">
      <c r="A400" s="261"/>
      <c r="B400" s="295" t="e">
        <f>VLOOKUP(A400,Adr!A:B,2,FALSE)</f>
        <v>#N/A</v>
      </c>
      <c r="C400" s="303"/>
      <c r="D400" s="304"/>
      <c r="E400" s="298"/>
      <c r="F400" s="294"/>
      <c r="G400" s="307"/>
      <c r="H400" s="303"/>
      <c r="I400" s="300"/>
      <c r="J400" s="301"/>
      <c r="K400" s="302"/>
      <c r="L400" s="301">
        <f t="shared" si="2"/>
        <v>0</v>
      </c>
      <c r="M400" s="302" t="e">
        <f t="shared" si="3"/>
        <v>#N/A</v>
      </c>
      <c r="N400" s="288">
        <f t="shared" si="4"/>
        <v>0</v>
      </c>
    </row>
    <row r="401" spans="1:14" ht="12.75">
      <c r="A401" s="294"/>
      <c r="B401" s="295" t="e">
        <f>VLOOKUP(A401,Adr!A:B,2,FALSE)</f>
        <v>#N/A</v>
      </c>
      <c r="C401" s="265"/>
      <c r="D401" s="313"/>
      <c r="E401" s="298"/>
      <c r="F401" s="299"/>
      <c r="G401" s="296"/>
      <c r="H401" s="296"/>
      <c r="I401" s="301"/>
      <c r="J401" s="301"/>
      <c r="K401" s="302"/>
      <c r="L401" s="301">
        <f t="shared" si="2"/>
        <v>0</v>
      </c>
      <c r="M401" s="302" t="e">
        <f t="shared" si="3"/>
        <v>#N/A</v>
      </c>
      <c r="N401" s="288">
        <f t="shared" si="4"/>
        <v>0</v>
      </c>
    </row>
    <row r="402" spans="1:14" ht="12.75">
      <c r="A402" s="294"/>
      <c r="B402" s="295" t="e">
        <f>VLOOKUP(A402,Adr!A:B,2,FALSE)</f>
        <v>#N/A</v>
      </c>
      <c r="C402" s="265"/>
      <c r="D402" s="313"/>
      <c r="E402" s="298"/>
      <c r="F402" s="299"/>
      <c r="G402" s="296"/>
      <c r="H402" s="296"/>
      <c r="I402" s="301"/>
      <c r="J402" s="301"/>
      <c r="K402" s="302"/>
      <c r="L402" s="301">
        <f t="shared" si="2"/>
        <v>0</v>
      </c>
      <c r="M402" s="302" t="e">
        <f t="shared" si="3"/>
        <v>#N/A</v>
      </c>
      <c r="N402" s="288">
        <f t="shared" si="4"/>
        <v>0</v>
      </c>
    </row>
    <row r="403" spans="1:14" ht="12.75">
      <c r="A403" s="299"/>
      <c r="B403" s="295" t="e">
        <f>VLOOKUP(A403,Adr!A:B,2,FALSE)</f>
        <v>#N/A</v>
      </c>
      <c r="C403" s="296"/>
      <c r="D403" s="297"/>
      <c r="E403" s="310"/>
      <c r="F403" s="299"/>
      <c r="G403" s="296"/>
      <c r="H403" s="296"/>
      <c r="I403" s="300"/>
      <c r="J403" s="301"/>
      <c r="K403" s="302"/>
      <c r="L403" s="301">
        <f t="shared" si="2"/>
        <v>0</v>
      </c>
      <c r="M403" s="302" t="e">
        <f t="shared" si="3"/>
        <v>#N/A</v>
      </c>
      <c r="N403" s="288">
        <f t="shared" si="4"/>
        <v>0</v>
      </c>
    </row>
    <row r="404" spans="1:14" ht="12.75">
      <c r="A404" s="256"/>
      <c r="B404" s="295" t="e">
        <f>VLOOKUP(A404,Adr!A:B,2,FALSE)</f>
        <v>#N/A</v>
      </c>
      <c r="C404" s="303"/>
      <c r="D404" s="304"/>
      <c r="E404" s="298"/>
      <c r="F404" s="294"/>
      <c r="G404" s="307"/>
      <c r="H404" s="303"/>
      <c r="I404" s="300"/>
      <c r="J404" s="301"/>
      <c r="K404" s="302"/>
      <c r="L404" s="301">
        <f t="shared" si="2"/>
        <v>0</v>
      </c>
      <c r="M404" s="302" t="e">
        <f t="shared" si="3"/>
        <v>#N/A</v>
      </c>
      <c r="N404" s="288">
        <f t="shared" si="4"/>
        <v>0</v>
      </c>
    </row>
    <row r="405" spans="1:14" ht="12.75">
      <c r="A405" s="294"/>
      <c r="B405" s="295" t="e">
        <f>VLOOKUP(A405,Adr!A:B,2,FALSE)</f>
        <v>#N/A</v>
      </c>
      <c r="C405" s="305"/>
      <c r="D405" s="306"/>
      <c r="E405" s="298"/>
      <c r="F405" s="294"/>
      <c r="G405" s="303"/>
      <c r="H405" s="303"/>
      <c r="I405" s="300"/>
      <c r="J405" s="301"/>
      <c r="K405" s="302"/>
      <c r="L405" s="301">
        <f t="shared" si="2"/>
        <v>0</v>
      </c>
      <c r="M405" s="302" t="e">
        <f t="shared" si="3"/>
        <v>#N/A</v>
      </c>
      <c r="N405" s="288">
        <f t="shared" si="4"/>
        <v>0</v>
      </c>
    </row>
    <row r="406" spans="1:14" ht="12.75">
      <c r="A406" s="294"/>
      <c r="B406" s="295" t="e">
        <f>VLOOKUP(A406,Adr!A:B,2,FALSE)</f>
        <v>#N/A</v>
      </c>
      <c r="C406" s="305"/>
      <c r="D406" s="306"/>
      <c r="E406" s="298"/>
      <c r="F406" s="294"/>
      <c r="G406" s="303"/>
      <c r="H406" s="303"/>
      <c r="I406" s="300"/>
      <c r="J406" s="301"/>
      <c r="K406" s="302"/>
      <c r="L406" s="301">
        <f t="shared" si="2"/>
        <v>0</v>
      </c>
      <c r="M406" s="302" t="e">
        <f t="shared" si="3"/>
        <v>#N/A</v>
      </c>
      <c r="N406" s="288">
        <f t="shared" si="4"/>
        <v>0</v>
      </c>
    </row>
    <row r="407" spans="1:14" ht="12.75">
      <c r="A407" s="294"/>
      <c r="B407" s="295" t="e">
        <f>VLOOKUP(A407,Adr!A:B,2,FALSE)</f>
        <v>#N/A</v>
      </c>
      <c r="C407" s="265"/>
      <c r="D407" s="313"/>
      <c r="E407" s="298"/>
      <c r="F407" s="294"/>
      <c r="G407" s="303"/>
      <c r="H407" s="303"/>
      <c r="I407" s="300"/>
      <c r="J407" s="301"/>
      <c r="K407" s="302"/>
      <c r="L407" s="301">
        <f t="shared" si="2"/>
        <v>0</v>
      </c>
      <c r="M407" s="302" t="e">
        <f t="shared" si="3"/>
        <v>#N/A</v>
      </c>
      <c r="N407" s="288">
        <f t="shared" si="4"/>
        <v>0</v>
      </c>
    </row>
    <row r="408" spans="1:14" ht="12.75">
      <c r="A408" s="294"/>
      <c r="B408" s="295" t="e">
        <f>VLOOKUP(A408,Adr!A:B,2,FALSE)</f>
        <v>#N/A</v>
      </c>
      <c r="C408" s="265"/>
      <c r="D408" s="313"/>
      <c r="E408" s="298"/>
      <c r="F408" s="294"/>
      <c r="G408" s="303"/>
      <c r="H408" s="303"/>
      <c r="I408" s="300"/>
      <c r="J408" s="301"/>
      <c r="K408" s="302"/>
      <c r="L408" s="301">
        <f t="shared" si="2"/>
        <v>0</v>
      </c>
      <c r="M408" s="302" t="e">
        <f t="shared" si="3"/>
        <v>#N/A</v>
      </c>
      <c r="N408" s="288">
        <f t="shared" si="4"/>
        <v>0</v>
      </c>
    </row>
    <row r="409" spans="1:14" ht="12.75">
      <c r="A409" s="294"/>
      <c r="B409" s="295" t="e">
        <f>VLOOKUP(A409,Adr!A:B,2,FALSE)</f>
        <v>#N/A</v>
      </c>
      <c r="C409" s="265"/>
      <c r="D409" s="313"/>
      <c r="E409" s="298"/>
      <c r="F409" s="294"/>
      <c r="G409" s="303"/>
      <c r="H409" s="303"/>
      <c r="I409" s="300"/>
      <c r="J409" s="301"/>
      <c r="K409" s="302"/>
      <c r="L409" s="301">
        <f t="shared" si="2"/>
        <v>0</v>
      </c>
      <c r="M409" s="302" t="e">
        <f t="shared" si="3"/>
        <v>#N/A</v>
      </c>
      <c r="N409" s="288">
        <f t="shared" si="4"/>
        <v>0</v>
      </c>
    </row>
    <row r="410" spans="1:14" ht="12.75">
      <c r="A410" s="294"/>
      <c r="B410" s="295" t="e">
        <f>VLOOKUP(A410,Adr!A:B,2,FALSE)</f>
        <v>#N/A</v>
      </c>
      <c r="C410" s="305"/>
      <c r="D410" s="306"/>
      <c r="E410" s="298"/>
      <c r="F410" s="294"/>
      <c r="G410" s="303"/>
      <c r="H410" s="303"/>
      <c r="I410" s="300"/>
      <c r="J410" s="301"/>
      <c r="K410" s="302"/>
      <c r="L410" s="301">
        <f t="shared" si="2"/>
        <v>0</v>
      </c>
      <c r="M410" s="302" t="e">
        <f t="shared" si="3"/>
        <v>#N/A</v>
      </c>
      <c r="N410" s="288">
        <f t="shared" si="4"/>
        <v>0</v>
      </c>
    </row>
    <row r="411" spans="1:14" ht="12.75">
      <c r="A411" s="294"/>
      <c r="B411" s="295" t="e">
        <f>VLOOKUP(A411,Adr!A:B,2,FALSE)</f>
        <v>#N/A</v>
      </c>
      <c r="C411" s="305"/>
      <c r="D411" s="306"/>
      <c r="E411" s="298"/>
      <c r="F411" s="294"/>
      <c r="G411" s="303"/>
      <c r="H411" s="303"/>
      <c r="I411" s="300"/>
      <c r="J411" s="301"/>
      <c r="K411" s="302"/>
      <c r="L411" s="301">
        <f t="shared" si="2"/>
        <v>0</v>
      </c>
      <c r="M411" s="302" t="e">
        <f t="shared" si="3"/>
        <v>#N/A</v>
      </c>
      <c r="N411" s="288">
        <f t="shared" si="4"/>
        <v>0</v>
      </c>
    </row>
    <row r="412" spans="1:14" ht="12.75">
      <c r="A412" s="294"/>
      <c r="B412" s="295" t="e">
        <f>VLOOKUP(A412,Adr!A:B,2,FALSE)</f>
        <v>#N/A</v>
      </c>
      <c r="C412" s="265"/>
      <c r="D412" s="313"/>
      <c r="E412" s="298"/>
      <c r="F412" s="294"/>
      <c r="G412" s="303"/>
      <c r="H412" s="303"/>
      <c r="I412" s="300"/>
      <c r="J412" s="301"/>
      <c r="K412" s="302"/>
      <c r="L412" s="301">
        <f t="shared" si="2"/>
        <v>0</v>
      </c>
      <c r="M412" s="302" t="e">
        <f t="shared" si="3"/>
        <v>#N/A</v>
      </c>
      <c r="N412" s="288">
        <f t="shared" si="4"/>
        <v>0</v>
      </c>
    </row>
    <row r="413" spans="1:14" ht="12.75">
      <c r="A413" s="294"/>
      <c r="B413" s="295" t="e">
        <f>VLOOKUP(A413,Adr!A:B,2,FALSE)</f>
        <v>#N/A</v>
      </c>
      <c r="C413" s="265"/>
      <c r="D413" s="313"/>
      <c r="E413" s="298"/>
      <c r="F413" s="294"/>
      <c r="G413" s="303"/>
      <c r="H413" s="303"/>
      <c r="I413" s="301"/>
      <c r="J413" s="301"/>
      <c r="K413" s="302"/>
      <c r="L413" s="301">
        <f t="shared" si="2"/>
        <v>0</v>
      </c>
      <c r="M413" s="302" t="e">
        <f t="shared" si="3"/>
        <v>#N/A</v>
      </c>
      <c r="N413" s="288">
        <f t="shared" si="4"/>
        <v>0</v>
      </c>
    </row>
    <row r="414" spans="1:14" ht="12.75">
      <c r="A414" s="261"/>
      <c r="B414" s="295" t="e">
        <f>VLOOKUP(A414,Adr!A:B,2,FALSE)</f>
        <v>#N/A</v>
      </c>
      <c r="C414" s="303"/>
      <c r="D414" s="304"/>
      <c r="E414" s="298"/>
      <c r="F414" s="294"/>
      <c r="G414" s="307"/>
      <c r="H414" s="303"/>
      <c r="I414" s="300"/>
      <c r="J414" s="301"/>
      <c r="K414" s="302"/>
      <c r="L414" s="301">
        <f t="shared" si="2"/>
        <v>0</v>
      </c>
      <c r="M414" s="302" t="e">
        <f t="shared" si="3"/>
        <v>#N/A</v>
      </c>
      <c r="N414" s="288">
        <f t="shared" si="4"/>
        <v>0</v>
      </c>
    </row>
    <row r="415" spans="1:14" ht="12.75">
      <c r="A415" s="294"/>
      <c r="B415" s="295" t="e">
        <f>VLOOKUP(A415,Adr!A:B,2,FALSE)</f>
        <v>#N/A</v>
      </c>
      <c r="C415" s="265"/>
      <c r="D415" s="313"/>
      <c r="E415" s="298"/>
      <c r="F415" s="299"/>
      <c r="G415" s="296"/>
      <c r="H415" s="296"/>
      <c r="I415" s="301"/>
      <c r="J415" s="301"/>
      <c r="K415" s="302"/>
      <c r="L415" s="301">
        <f t="shared" si="2"/>
        <v>0</v>
      </c>
      <c r="M415" s="302" t="e">
        <f t="shared" si="3"/>
        <v>#N/A</v>
      </c>
      <c r="N415" s="288">
        <f t="shared" si="4"/>
        <v>0</v>
      </c>
    </row>
    <row r="416" spans="1:14" ht="12.75">
      <c r="A416" s="294"/>
      <c r="B416" s="295" t="e">
        <f>VLOOKUP(A416,Adr!A:B,2,FALSE)</f>
        <v>#N/A</v>
      </c>
      <c r="C416" s="296"/>
      <c r="D416" s="306"/>
      <c r="E416" s="298"/>
      <c r="F416" s="299"/>
      <c r="G416" s="296"/>
      <c r="H416" s="296"/>
      <c r="I416" s="300"/>
      <c r="J416" s="301"/>
      <c r="K416" s="302"/>
      <c r="L416" s="301">
        <f t="shared" si="2"/>
        <v>0</v>
      </c>
      <c r="M416" s="302" t="e">
        <f t="shared" si="3"/>
        <v>#N/A</v>
      </c>
      <c r="N416" s="288">
        <f t="shared" si="4"/>
        <v>0</v>
      </c>
    </row>
    <row r="417" spans="1:14" ht="12.75">
      <c r="A417" s="294"/>
      <c r="B417" s="295" t="e">
        <f>VLOOKUP(A417,Adr!A:B,2,FALSE)</f>
        <v>#N/A</v>
      </c>
      <c r="C417" s="305"/>
      <c r="D417" s="306"/>
      <c r="E417" s="298"/>
      <c r="F417" s="294"/>
      <c r="G417" s="303"/>
      <c r="H417" s="303"/>
      <c r="I417" s="300"/>
      <c r="J417" s="301"/>
      <c r="K417" s="302"/>
      <c r="L417" s="301">
        <f t="shared" si="2"/>
        <v>0</v>
      </c>
      <c r="M417" s="302" t="e">
        <f t="shared" si="3"/>
        <v>#N/A</v>
      </c>
      <c r="N417" s="288">
        <f t="shared" si="4"/>
        <v>0</v>
      </c>
    </row>
    <row r="418" spans="1:14" ht="12.75">
      <c r="A418" s="256"/>
      <c r="B418" s="295" t="e">
        <f>VLOOKUP(A418,Adr!A:B,2,FALSE)</f>
        <v>#N/A</v>
      </c>
      <c r="C418" s="303"/>
      <c r="D418" s="304"/>
      <c r="E418" s="298"/>
      <c r="F418" s="294"/>
      <c r="G418" s="307"/>
      <c r="H418" s="303"/>
      <c r="I418" s="300"/>
      <c r="J418" s="301"/>
      <c r="K418" s="302"/>
      <c r="L418" s="301">
        <f t="shared" si="2"/>
        <v>0</v>
      </c>
      <c r="M418" s="302" t="e">
        <f t="shared" si="3"/>
        <v>#N/A</v>
      </c>
      <c r="N418" s="288">
        <f t="shared" si="4"/>
        <v>0</v>
      </c>
    </row>
    <row r="419" spans="1:14" ht="12.75">
      <c r="A419" s="261"/>
      <c r="B419" s="295" t="e">
        <f>VLOOKUP(A419,Adr!A:B,2,FALSE)</f>
        <v>#N/A</v>
      </c>
      <c r="C419" s="303"/>
      <c r="D419" s="304"/>
      <c r="E419" s="298"/>
      <c r="F419" s="294"/>
      <c r="G419" s="307"/>
      <c r="H419" s="303"/>
      <c r="I419" s="300"/>
      <c r="J419" s="301"/>
      <c r="K419" s="302"/>
      <c r="L419" s="301">
        <f t="shared" si="2"/>
        <v>0</v>
      </c>
      <c r="M419" s="302" t="e">
        <f t="shared" si="3"/>
        <v>#N/A</v>
      </c>
      <c r="N419" s="288">
        <f t="shared" si="4"/>
        <v>0</v>
      </c>
    </row>
    <row r="420" spans="1:14" ht="12.75">
      <c r="A420" s="261"/>
      <c r="B420" s="295" t="e">
        <f>VLOOKUP(A420,Adr!A:B,2,FALSE)</f>
        <v>#N/A</v>
      </c>
      <c r="C420" s="303"/>
      <c r="D420" s="304"/>
      <c r="E420" s="298"/>
      <c r="F420" s="294"/>
      <c r="G420" s="307"/>
      <c r="H420" s="303"/>
      <c r="I420" s="300"/>
      <c r="J420" s="301"/>
      <c r="K420" s="302"/>
      <c r="L420" s="301">
        <f t="shared" si="2"/>
        <v>0</v>
      </c>
      <c r="M420" s="302" t="e">
        <f t="shared" si="3"/>
        <v>#N/A</v>
      </c>
      <c r="N420" s="288">
        <f t="shared" si="4"/>
        <v>0</v>
      </c>
    </row>
    <row r="421" spans="1:14" ht="12.75">
      <c r="A421" s="261"/>
      <c r="B421" s="295" t="e">
        <f>VLOOKUP(A421,Adr!A:B,2,FALSE)</f>
        <v>#N/A</v>
      </c>
      <c r="C421" s="303"/>
      <c r="D421" s="304"/>
      <c r="E421" s="298"/>
      <c r="F421" s="294"/>
      <c r="G421" s="307"/>
      <c r="H421" s="303"/>
      <c r="I421" s="300"/>
      <c r="J421" s="301"/>
      <c r="K421" s="302"/>
      <c r="L421" s="301">
        <f t="shared" si="2"/>
        <v>0</v>
      </c>
      <c r="M421" s="302" t="e">
        <f t="shared" si="3"/>
        <v>#N/A</v>
      </c>
      <c r="N421" s="288">
        <f t="shared" si="4"/>
        <v>0</v>
      </c>
    </row>
    <row r="422" spans="1:14" ht="12.75">
      <c r="A422" s="261"/>
      <c r="B422" s="295" t="e">
        <f>VLOOKUP(A422,Adr!A:B,2,FALSE)</f>
        <v>#N/A</v>
      </c>
      <c r="C422" s="303"/>
      <c r="D422" s="304"/>
      <c r="E422" s="298"/>
      <c r="F422" s="294"/>
      <c r="G422" s="307"/>
      <c r="H422" s="303"/>
      <c r="I422" s="300"/>
      <c r="J422" s="301"/>
      <c r="K422" s="302"/>
      <c r="L422" s="301">
        <f t="shared" si="2"/>
        <v>0</v>
      </c>
      <c r="M422" s="302" t="e">
        <f t="shared" si="3"/>
        <v>#N/A</v>
      </c>
      <c r="N422" s="288">
        <f t="shared" si="4"/>
        <v>0</v>
      </c>
    </row>
    <row r="423" spans="1:14" ht="12.75">
      <c r="A423" s="294"/>
      <c r="B423" s="295" t="e">
        <f>VLOOKUP(A423,Adr!A:B,2,FALSE)</f>
        <v>#N/A</v>
      </c>
      <c r="C423" s="265"/>
      <c r="D423" s="313"/>
      <c r="E423" s="298"/>
      <c r="F423" s="294"/>
      <c r="G423" s="303"/>
      <c r="H423" s="303"/>
      <c r="I423" s="301"/>
      <c r="J423" s="301"/>
      <c r="K423" s="302"/>
      <c r="L423" s="301">
        <f t="shared" si="2"/>
        <v>0</v>
      </c>
      <c r="M423" s="302" t="e">
        <f t="shared" si="3"/>
        <v>#N/A</v>
      </c>
      <c r="N423" s="288">
        <f t="shared" si="4"/>
        <v>0</v>
      </c>
    </row>
    <row r="424" spans="1:14" ht="12.75">
      <c r="A424" s="261"/>
      <c r="B424" s="295" t="e">
        <f>VLOOKUP(A424,Adr!A:B,2,FALSE)</f>
        <v>#N/A</v>
      </c>
      <c r="C424" s="303"/>
      <c r="D424" s="304"/>
      <c r="E424" s="298"/>
      <c r="F424" s="294"/>
      <c r="G424" s="307"/>
      <c r="H424" s="303"/>
      <c r="I424" s="300"/>
      <c r="J424" s="301"/>
      <c r="K424" s="302"/>
      <c r="L424" s="301">
        <f t="shared" si="2"/>
        <v>0</v>
      </c>
      <c r="M424" s="302" t="e">
        <f t="shared" si="3"/>
        <v>#N/A</v>
      </c>
      <c r="N424" s="288">
        <f t="shared" si="4"/>
        <v>0</v>
      </c>
    </row>
    <row r="425" spans="1:14" ht="12.75">
      <c r="A425" s="256"/>
      <c r="B425" s="295" t="e">
        <f>VLOOKUP(A425,Adr!A:B,2,FALSE)</f>
        <v>#N/A</v>
      </c>
      <c r="C425" s="303"/>
      <c r="D425" s="304"/>
      <c r="E425" s="298"/>
      <c r="F425" s="294"/>
      <c r="G425" s="307"/>
      <c r="H425" s="303"/>
      <c r="I425" s="300"/>
      <c r="J425" s="301"/>
      <c r="K425" s="302"/>
      <c r="L425" s="301">
        <f t="shared" si="2"/>
        <v>0</v>
      </c>
      <c r="M425" s="302" t="e">
        <f t="shared" si="3"/>
        <v>#N/A</v>
      </c>
      <c r="N425" s="288">
        <f t="shared" si="4"/>
        <v>0</v>
      </c>
    </row>
    <row r="426" spans="1:14" ht="12.75">
      <c r="A426" s="261"/>
      <c r="B426" s="295" t="e">
        <f>VLOOKUP(A426,Adr!A:B,2,FALSE)</f>
        <v>#N/A</v>
      </c>
      <c r="C426" s="303"/>
      <c r="D426" s="304"/>
      <c r="E426" s="298"/>
      <c r="F426" s="294"/>
      <c r="G426" s="307"/>
      <c r="H426" s="303"/>
      <c r="I426" s="300"/>
      <c r="J426" s="301"/>
      <c r="K426" s="302"/>
      <c r="L426" s="301">
        <f t="shared" si="2"/>
        <v>0</v>
      </c>
      <c r="M426" s="302" t="e">
        <f t="shared" si="3"/>
        <v>#N/A</v>
      </c>
      <c r="N426" s="288">
        <f t="shared" si="4"/>
        <v>0</v>
      </c>
    </row>
    <row r="427" spans="1:14" ht="12.75">
      <c r="A427" s="256"/>
      <c r="B427" s="295" t="e">
        <f>VLOOKUP(A427,Adr!A:B,2,FALSE)</f>
        <v>#N/A</v>
      </c>
      <c r="C427" s="303"/>
      <c r="D427" s="304"/>
      <c r="E427" s="298"/>
      <c r="F427" s="294"/>
      <c r="G427" s="307"/>
      <c r="H427" s="303"/>
      <c r="I427" s="300"/>
      <c r="J427" s="301"/>
      <c r="K427" s="302"/>
      <c r="L427" s="301">
        <f t="shared" si="2"/>
        <v>0</v>
      </c>
      <c r="M427" s="302" t="e">
        <f t="shared" si="3"/>
        <v>#N/A</v>
      </c>
      <c r="N427" s="288">
        <f t="shared" si="4"/>
        <v>0</v>
      </c>
    </row>
    <row r="428" spans="1:14" ht="12.75">
      <c r="A428" s="294"/>
      <c r="B428" s="295" t="e">
        <f>VLOOKUP(A428,Adr!A:B,2,FALSE)</f>
        <v>#N/A</v>
      </c>
      <c r="C428" s="265"/>
      <c r="D428" s="313"/>
      <c r="E428" s="298"/>
      <c r="F428" s="294"/>
      <c r="G428" s="303"/>
      <c r="H428" s="303"/>
      <c r="I428" s="301"/>
      <c r="J428" s="301"/>
      <c r="K428" s="302"/>
      <c r="L428" s="301">
        <f t="shared" si="2"/>
        <v>0</v>
      </c>
      <c r="M428" s="302" t="e">
        <f t="shared" si="3"/>
        <v>#N/A</v>
      </c>
      <c r="N428" s="288">
        <f t="shared" si="4"/>
        <v>0</v>
      </c>
    </row>
    <row r="429" spans="1:14" ht="12.75">
      <c r="A429" s="294"/>
      <c r="B429" s="295" t="e">
        <f>VLOOKUP(A429,Adr!A:B,2,FALSE)</f>
        <v>#N/A</v>
      </c>
      <c r="C429" s="296"/>
      <c r="D429" s="297"/>
      <c r="E429" s="298"/>
      <c r="F429" s="299"/>
      <c r="G429" s="296"/>
      <c r="H429" s="296"/>
      <c r="I429" s="300"/>
      <c r="J429" s="301"/>
      <c r="K429" s="302"/>
      <c r="L429" s="301">
        <f t="shared" si="2"/>
        <v>0</v>
      </c>
      <c r="M429" s="302" t="e">
        <f t="shared" si="3"/>
        <v>#N/A</v>
      </c>
      <c r="N429" s="288">
        <f t="shared" si="4"/>
        <v>0</v>
      </c>
    </row>
    <row r="430" spans="1:14" ht="12.75">
      <c r="A430" s="294"/>
      <c r="B430" s="295" t="e">
        <f>VLOOKUP(A430,Adr!A:B,2,FALSE)</f>
        <v>#N/A</v>
      </c>
      <c r="C430" s="296"/>
      <c r="D430" s="297"/>
      <c r="E430" s="298"/>
      <c r="F430" s="299"/>
      <c r="G430" s="296"/>
      <c r="H430" s="296"/>
      <c r="I430" s="300"/>
      <c r="J430" s="301"/>
      <c r="K430" s="302"/>
      <c r="L430" s="301">
        <f t="shared" si="2"/>
        <v>0</v>
      </c>
      <c r="M430" s="302" t="e">
        <f t="shared" si="3"/>
        <v>#N/A</v>
      </c>
      <c r="N430" s="288">
        <f t="shared" si="4"/>
        <v>0</v>
      </c>
    </row>
    <row r="431" spans="1:14" ht="12.75">
      <c r="A431" s="294"/>
      <c r="B431" s="295" t="e">
        <f>VLOOKUP(A431,Adr!A:B,2,FALSE)</f>
        <v>#N/A</v>
      </c>
      <c r="C431" s="296"/>
      <c r="D431" s="297"/>
      <c r="E431" s="298"/>
      <c r="F431" s="299"/>
      <c r="G431" s="296"/>
      <c r="H431" s="296"/>
      <c r="I431" s="300"/>
      <c r="J431" s="301"/>
      <c r="K431" s="302"/>
      <c r="L431" s="301">
        <f t="shared" si="2"/>
        <v>0</v>
      </c>
      <c r="M431" s="302" t="e">
        <f t="shared" si="3"/>
        <v>#N/A</v>
      </c>
      <c r="N431" s="288">
        <f t="shared" si="4"/>
        <v>0</v>
      </c>
    </row>
    <row r="432" spans="1:14" ht="12.75">
      <c r="A432" s="294"/>
      <c r="B432" s="295" t="e">
        <f>VLOOKUP(A432,Adr!A:B,2,FALSE)</f>
        <v>#N/A</v>
      </c>
      <c r="C432" s="296"/>
      <c r="D432" s="297"/>
      <c r="E432" s="298"/>
      <c r="F432" s="299"/>
      <c r="G432" s="296"/>
      <c r="H432" s="296"/>
      <c r="I432" s="300"/>
      <c r="J432" s="301"/>
      <c r="K432" s="302"/>
      <c r="L432" s="301">
        <f t="shared" si="2"/>
        <v>0</v>
      </c>
      <c r="M432" s="302" t="e">
        <f t="shared" si="3"/>
        <v>#N/A</v>
      </c>
      <c r="N432" s="288">
        <f t="shared" si="4"/>
        <v>0</v>
      </c>
    </row>
    <row r="433" spans="1:14" ht="12.75">
      <c r="A433" s="294"/>
      <c r="B433" s="295" t="e">
        <f>VLOOKUP(A433,Adr!A:B,2,FALSE)</f>
        <v>#N/A</v>
      </c>
      <c r="C433" s="296"/>
      <c r="D433" s="297"/>
      <c r="E433" s="298"/>
      <c r="F433" s="299"/>
      <c r="G433" s="296"/>
      <c r="H433" s="296"/>
      <c r="I433" s="300"/>
      <c r="J433" s="301"/>
      <c r="K433" s="302"/>
      <c r="L433" s="301">
        <f t="shared" si="2"/>
        <v>0</v>
      </c>
      <c r="M433" s="302" t="e">
        <f t="shared" si="3"/>
        <v>#N/A</v>
      </c>
      <c r="N433" s="288">
        <f t="shared" si="4"/>
        <v>0</v>
      </c>
    </row>
    <row r="434" spans="1:14" ht="12.75">
      <c r="A434" s="299"/>
      <c r="B434" s="295" t="e">
        <f>VLOOKUP(A434,Adr!A:B,2,FALSE)</f>
        <v>#N/A</v>
      </c>
      <c r="C434" s="296"/>
      <c r="D434" s="306"/>
      <c r="E434" s="298"/>
      <c r="F434" s="299"/>
      <c r="G434" s="296"/>
      <c r="H434" s="296"/>
      <c r="I434" s="300"/>
      <c r="J434" s="301"/>
      <c r="K434" s="302"/>
      <c r="L434" s="301">
        <f t="shared" si="2"/>
        <v>0</v>
      </c>
      <c r="M434" s="302" t="e">
        <f t="shared" si="3"/>
        <v>#N/A</v>
      </c>
      <c r="N434" s="288">
        <f t="shared" si="4"/>
        <v>0</v>
      </c>
    </row>
    <row r="435" spans="1:14" ht="12.75">
      <c r="A435" s="299"/>
      <c r="B435" s="295" t="e">
        <f>VLOOKUP(A435,Adr!A:B,2,FALSE)</f>
        <v>#N/A</v>
      </c>
      <c r="C435" s="296"/>
      <c r="D435" s="306"/>
      <c r="E435" s="298"/>
      <c r="F435" s="299"/>
      <c r="G435" s="296"/>
      <c r="H435" s="296"/>
      <c r="I435" s="300"/>
      <c r="J435" s="301"/>
      <c r="K435" s="302"/>
      <c r="L435" s="301">
        <f t="shared" si="2"/>
        <v>0</v>
      </c>
      <c r="M435" s="302" t="e">
        <f t="shared" si="3"/>
        <v>#N/A</v>
      </c>
      <c r="N435" s="288">
        <f t="shared" si="4"/>
        <v>0</v>
      </c>
    </row>
    <row r="436" spans="1:14" ht="12.75">
      <c r="A436" s="294"/>
      <c r="B436" s="295" t="e">
        <f>VLOOKUP(A436,Adr!A:B,2,FALSE)</f>
        <v>#N/A</v>
      </c>
      <c r="C436" s="296"/>
      <c r="D436" s="297"/>
      <c r="E436" s="298"/>
      <c r="F436" s="299"/>
      <c r="G436" s="296"/>
      <c r="H436" s="296"/>
      <c r="I436" s="300"/>
      <c r="J436" s="301"/>
      <c r="K436" s="302"/>
      <c r="L436" s="301">
        <f t="shared" si="2"/>
        <v>0</v>
      </c>
      <c r="M436" s="302" t="e">
        <f t="shared" si="3"/>
        <v>#N/A</v>
      </c>
      <c r="N436" s="288">
        <f t="shared" si="4"/>
        <v>0</v>
      </c>
    </row>
    <row r="437" spans="1:14" ht="12.75">
      <c r="A437" s="299"/>
      <c r="B437" s="295" t="e">
        <f>VLOOKUP(A437,Adr!A:B,2,FALSE)</f>
        <v>#N/A</v>
      </c>
      <c r="C437" s="296"/>
      <c r="D437" s="297"/>
      <c r="E437" s="298"/>
      <c r="F437" s="299"/>
      <c r="G437" s="296"/>
      <c r="H437" s="296"/>
      <c r="I437" s="300"/>
      <c r="J437" s="301"/>
      <c r="K437" s="302"/>
      <c r="L437" s="301">
        <f t="shared" si="2"/>
        <v>0</v>
      </c>
      <c r="M437" s="302" t="e">
        <f t="shared" si="3"/>
        <v>#N/A</v>
      </c>
      <c r="N437" s="288">
        <f t="shared" si="4"/>
        <v>0</v>
      </c>
    </row>
    <row r="438" spans="1:14" ht="12.75">
      <c r="A438" s="294"/>
      <c r="B438" s="295" t="e">
        <f>VLOOKUP(A438,Adr!A:B,2,FALSE)</f>
        <v>#N/A</v>
      </c>
      <c r="C438" s="296"/>
      <c r="D438" s="297"/>
      <c r="E438" s="298"/>
      <c r="F438" s="299"/>
      <c r="G438" s="296"/>
      <c r="H438" s="296"/>
      <c r="I438" s="300"/>
      <c r="J438" s="301"/>
      <c r="K438" s="302"/>
      <c r="L438" s="301">
        <f t="shared" si="2"/>
        <v>0</v>
      </c>
      <c r="M438" s="302" t="e">
        <f t="shared" si="3"/>
        <v>#N/A</v>
      </c>
      <c r="N438" s="288">
        <f t="shared" si="4"/>
        <v>0</v>
      </c>
    </row>
    <row r="439" spans="1:14" ht="12.75">
      <c r="A439" s="294"/>
      <c r="B439" s="295" t="e">
        <f>VLOOKUP(A439,Adr!A:B,2,FALSE)</f>
        <v>#N/A</v>
      </c>
      <c r="C439" s="296"/>
      <c r="D439" s="297"/>
      <c r="E439" s="298"/>
      <c r="F439" s="299"/>
      <c r="G439" s="296"/>
      <c r="H439" s="296"/>
      <c r="I439" s="300"/>
      <c r="J439" s="301"/>
      <c r="K439" s="302"/>
      <c r="L439" s="301">
        <f t="shared" si="2"/>
        <v>0</v>
      </c>
      <c r="M439" s="302" t="e">
        <f t="shared" si="3"/>
        <v>#N/A</v>
      </c>
      <c r="N439" s="288">
        <f t="shared" si="4"/>
        <v>0</v>
      </c>
    </row>
    <row r="440" spans="1:14" ht="12.75">
      <c r="A440" s="294"/>
      <c r="B440" s="295" t="e">
        <f>VLOOKUP(A440,Adr!A:B,2,FALSE)</f>
        <v>#N/A</v>
      </c>
      <c r="C440" s="296"/>
      <c r="D440" s="297"/>
      <c r="E440" s="298"/>
      <c r="F440" s="299"/>
      <c r="G440" s="296"/>
      <c r="H440" s="296"/>
      <c r="I440" s="300"/>
      <c r="J440" s="301"/>
      <c r="K440" s="302"/>
      <c r="L440" s="301">
        <f t="shared" si="2"/>
        <v>0</v>
      </c>
      <c r="M440" s="302" t="e">
        <f t="shared" si="3"/>
        <v>#N/A</v>
      </c>
      <c r="N440" s="288">
        <f t="shared" si="4"/>
        <v>0</v>
      </c>
    </row>
    <row r="441" spans="1:14" ht="12.75">
      <c r="A441" s="294"/>
      <c r="B441" s="295" t="e">
        <f>VLOOKUP(A441,Adr!A:B,2,FALSE)</f>
        <v>#N/A</v>
      </c>
      <c r="C441" s="296"/>
      <c r="D441" s="297"/>
      <c r="E441" s="298"/>
      <c r="F441" s="299"/>
      <c r="G441" s="296"/>
      <c r="H441" s="296"/>
      <c r="I441" s="300"/>
      <c r="J441" s="301"/>
      <c r="K441" s="302"/>
      <c r="L441" s="301">
        <f t="shared" si="2"/>
        <v>0</v>
      </c>
      <c r="M441" s="302" t="e">
        <f t="shared" si="3"/>
        <v>#N/A</v>
      </c>
      <c r="N441" s="288">
        <f t="shared" si="4"/>
        <v>0</v>
      </c>
    </row>
    <row r="442" spans="1:14" ht="12.75">
      <c r="A442" s="261"/>
      <c r="B442" s="295" t="e">
        <f>VLOOKUP(A442,Adr!A:B,2,FALSE)</f>
        <v>#N/A</v>
      </c>
      <c r="C442" s="303"/>
      <c r="D442" s="304"/>
      <c r="E442" s="298"/>
      <c r="F442" s="294"/>
      <c r="G442" s="307"/>
      <c r="H442" s="303"/>
      <c r="I442" s="300"/>
      <c r="J442" s="301"/>
      <c r="K442" s="302"/>
      <c r="L442" s="301">
        <f t="shared" si="2"/>
        <v>0</v>
      </c>
      <c r="M442" s="302" t="e">
        <f t="shared" si="3"/>
        <v>#N/A</v>
      </c>
      <c r="N442" s="288">
        <f t="shared" si="4"/>
        <v>0</v>
      </c>
    </row>
    <row r="443" spans="1:14" ht="12.75">
      <c r="A443" s="294"/>
      <c r="B443" s="295" t="e">
        <f>VLOOKUP(A443,Adr!A:B,2,FALSE)</f>
        <v>#N/A</v>
      </c>
      <c r="C443" s="296"/>
      <c r="D443" s="297"/>
      <c r="E443" s="298"/>
      <c r="F443" s="299"/>
      <c r="G443" s="296"/>
      <c r="H443" s="296"/>
      <c r="I443" s="300"/>
      <c r="J443" s="301"/>
      <c r="K443" s="302"/>
      <c r="L443" s="301">
        <f t="shared" si="2"/>
        <v>0</v>
      </c>
      <c r="M443" s="302" t="e">
        <f t="shared" si="3"/>
        <v>#N/A</v>
      </c>
      <c r="N443" s="288">
        <f t="shared" si="4"/>
        <v>0</v>
      </c>
    </row>
    <row r="444" spans="1:14" ht="12.75">
      <c r="A444" s="294"/>
      <c r="B444" s="295" t="e">
        <f>VLOOKUP(A444,Adr!A:B,2,FALSE)</f>
        <v>#N/A</v>
      </c>
      <c r="C444" s="303"/>
      <c r="D444" s="304"/>
      <c r="E444" s="298"/>
      <c r="F444" s="294"/>
      <c r="G444" s="303"/>
      <c r="H444" s="303"/>
      <c r="I444" s="300"/>
      <c r="J444" s="301"/>
      <c r="K444" s="302"/>
      <c r="L444" s="301">
        <f t="shared" si="2"/>
        <v>0</v>
      </c>
      <c r="M444" s="302" t="e">
        <f t="shared" si="3"/>
        <v>#N/A</v>
      </c>
      <c r="N444" s="288">
        <f t="shared" si="4"/>
        <v>0</v>
      </c>
    </row>
    <row r="445" spans="1:14" ht="12.75">
      <c r="A445" s="294"/>
      <c r="B445" s="295" t="e">
        <f>VLOOKUP(A445,Adr!A:B,2,FALSE)</f>
        <v>#N/A</v>
      </c>
      <c r="C445" s="296"/>
      <c r="D445" s="297"/>
      <c r="E445" s="298"/>
      <c r="F445" s="299"/>
      <c r="G445" s="296"/>
      <c r="H445" s="296"/>
      <c r="I445" s="300"/>
      <c r="J445" s="301"/>
      <c r="K445" s="302"/>
      <c r="L445" s="301">
        <f t="shared" si="2"/>
        <v>0</v>
      </c>
      <c r="M445" s="302" t="e">
        <f t="shared" si="3"/>
        <v>#N/A</v>
      </c>
      <c r="N445" s="288">
        <f t="shared" si="4"/>
        <v>0</v>
      </c>
    </row>
    <row r="446" spans="1:14" ht="12.75">
      <c r="A446" s="299"/>
      <c r="B446" s="295" t="e">
        <f>VLOOKUP(A446,Adr!A:B,2,FALSE)</f>
        <v>#N/A</v>
      </c>
      <c r="C446" s="296"/>
      <c r="D446" s="297"/>
      <c r="E446" s="310"/>
      <c r="F446" s="299"/>
      <c r="G446" s="296"/>
      <c r="H446" s="296"/>
      <c r="I446" s="300"/>
      <c r="J446" s="301"/>
      <c r="K446" s="302"/>
      <c r="L446" s="301">
        <f t="shared" si="2"/>
        <v>0</v>
      </c>
      <c r="M446" s="302" t="e">
        <f t="shared" si="3"/>
        <v>#N/A</v>
      </c>
      <c r="N446" s="288">
        <f t="shared" si="4"/>
        <v>0</v>
      </c>
    </row>
    <row r="447" spans="1:14" ht="12.75">
      <c r="A447" s="261"/>
      <c r="B447" s="295" t="e">
        <f>VLOOKUP(A447,Adr!A:B,2,FALSE)</f>
        <v>#N/A</v>
      </c>
      <c r="C447" s="303"/>
      <c r="D447" s="304"/>
      <c r="E447" s="298"/>
      <c r="F447" s="294"/>
      <c r="G447" s="307"/>
      <c r="H447" s="303"/>
      <c r="I447" s="300"/>
      <c r="J447" s="301"/>
      <c r="K447" s="302"/>
      <c r="L447" s="301">
        <f t="shared" si="2"/>
        <v>0</v>
      </c>
      <c r="M447" s="302" t="e">
        <f t="shared" si="3"/>
        <v>#N/A</v>
      </c>
      <c r="N447" s="288">
        <f t="shared" si="4"/>
        <v>0</v>
      </c>
    </row>
    <row r="448" spans="1:14" ht="12.75">
      <c r="A448" s="294"/>
      <c r="B448" s="295" t="e">
        <f>VLOOKUP(A448,Adr!A:B,2,FALSE)</f>
        <v>#N/A</v>
      </c>
      <c r="C448" s="296"/>
      <c r="D448" s="297"/>
      <c r="E448" s="298"/>
      <c r="F448" s="299"/>
      <c r="G448" s="296"/>
      <c r="H448" s="296"/>
      <c r="I448" s="300"/>
      <c r="J448" s="301"/>
      <c r="K448" s="302"/>
      <c r="L448" s="301">
        <f t="shared" si="2"/>
        <v>0</v>
      </c>
      <c r="M448" s="302" t="e">
        <f t="shared" si="3"/>
        <v>#N/A</v>
      </c>
      <c r="N448" s="288">
        <f t="shared" si="4"/>
        <v>0</v>
      </c>
    </row>
    <row r="449" spans="1:14" ht="12.75">
      <c r="A449" s="299"/>
      <c r="B449" s="295" t="e">
        <f>VLOOKUP(A449,Adr!A:B,2,FALSE)</f>
        <v>#N/A</v>
      </c>
      <c r="C449" s="296"/>
      <c r="D449" s="297"/>
      <c r="E449" s="310"/>
      <c r="F449" s="299"/>
      <c r="G449" s="296"/>
      <c r="H449" s="296"/>
      <c r="I449" s="300"/>
      <c r="J449" s="301"/>
      <c r="K449" s="302"/>
      <c r="L449" s="301">
        <f t="shared" si="2"/>
        <v>0</v>
      </c>
      <c r="M449" s="302" t="e">
        <f t="shared" si="3"/>
        <v>#N/A</v>
      </c>
      <c r="N449" s="288">
        <f t="shared" si="4"/>
        <v>0</v>
      </c>
    </row>
    <row r="450" spans="1:14" ht="12.75">
      <c r="A450" s="261"/>
      <c r="B450" s="295" t="e">
        <f>VLOOKUP(A450,Adr!A:B,2,FALSE)</f>
        <v>#N/A</v>
      </c>
      <c r="C450" s="303"/>
      <c r="D450" s="304"/>
      <c r="E450" s="298"/>
      <c r="F450" s="294"/>
      <c r="G450" s="307"/>
      <c r="H450" s="303"/>
      <c r="I450" s="300"/>
      <c r="J450" s="301"/>
      <c r="K450" s="302"/>
      <c r="L450" s="301">
        <f t="shared" si="2"/>
        <v>0</v>
      </c>
      <c r="M450" s="302" t="e">
        <f t="shared" si="3"/>
        <v>#N/A</v>
      </c>
      <c r="N450" s="288">
        <f t="shared" si="4"/>
        <v>0</v>
      </c>
    </row>
    <row r="451" spans="1:14" ht="12.75">
      <c r="A451" s="294"/>
      <c r="B451" s="295" t="e">
        <f>VLOOKUP(A451,Adr!A:B,2,FALSE)</f>
        <v>#N/A</v>
      </c>
      <c r="C451" s="265"/>
      <c r="D451" s="313"/>
      <c r="E451" s="298"/>
      <c r="F451" s="294"/>
      <c r="G451" s="303"/>
      <c r="H451" s="303"/>
      <c r="I451" s="301"/>
      <c r="J451" s="301"/>
      <c r="K451" s="302"/>
      <c r="L451" s="301">
        <f t="shared" si="2"/>
        <v>0</v>
      </c>
      <c r="M451" s="302" t="e">
        <f t="shared" si="3"/>
        <v>#N/A</v>
      </c>
      <c r="N451" s="288">
        <f t="shared" si="4"/>
        <v>0</v>
      </c>
    </row>
    <row r="452" spans="1:14" ht="12.75">
      <c r="A452" s="294"/>
      <c r="B452" s="295" t="e">
        <f>VLOOKUP(A452,Adr!A:B,2,FALSE)</f>
        <v>#N/A</v>
      </c>
      <c r="C452" s="265"/>
      <c r="D452" s="313"/>
      <c r="E452" s="298"/>
      <c r="F452" s="294"/>
      <c r="G452" s="303"/>
      <c r="H452" s="303"/>
      <c r="I452" s="301"/>
      <c r="J452" s="301"/>
      <c r="K452" s="302"/>
      <c r="L452" s="301">
        <f t="shared" si="2"/>
        <v>0</v>
      </c>
      <c r="M452" s="302" t="e">
        <f t="shared" si="3"/>
        <v>#N/A</v>
      </c>
      <c r="N452" s="288">
        <f t="shared" si="4"/>
        <v>0</v>
      </c>
    </row>
    <row r="453" spans="1:14" ht="12.75">
      <c r="A453" s="299"/>
      <c r="B453" s="295" t="e">
        <f>VLOOKUP(A453,Adr!A:B,2,FALSE)</f>
        <v>#N/A</v>
      </c>
      <c r="C453" s="296"/>
      <c r="D453" s="297"/>
      <c r="E453" s="298"/>
      <c r="F453" s="299"/>
      <c r="G453" s="296"/>
      <c r="H453" s="296"/>
      <c r="I453" s="300"/>
      <c r="J453" s="301"/>
      <c r="K453" s="302"/>
      <c r="L453" s="301">
        <f t="shared" si="2"/>
        <v>0</v>
      </c>
      <c r="M453" s="302" t="e">
        <f t="shared" si="3"/>
        <v>#N/A</v>
      </c>
      <c r="N453" s="288">
        <f t="shared" si="4"/>
        <v>0</v>
      </c>
    </row>
    <row r="454" spans="1:14" ht="12.75">
      <c r="A454" s="299"/>
      <c r="B454" s="295" t="e">
        <f>VLOOKUP(A454,Adr!A:B,2,FALSE)</f>
        <v>#N/A</v>
      </c>
      <c r="C454" s="296"/>
      <c r="D454" s="297"/>
      <c r="E454" s="298"/>
      <c r="F454" s="299"/>
      <c r="G454" s="296"/>
      <c r="H454" s="296"/>
      <c r="I454" s="300"/>
      <c r="J454" s="301"/>
      <c r="K454" s="302"/>
      <c r="L454" s="301">
        <f t="shared" si="2"/>
        <v>0</v>
      </c>
      <c r="M454" s="302" t="e">
        <f t="shared" si="3"/>
        <v>#N/A</v>
      </c>
      <c r="N454" s="288">
        <f t="shared" si="4"/>
        <v>0</v>
      </c>
    </row>
    <row r="455" spans="1:14" ht="12.75">
      <c r="A455" s="299"/>
      <c r="B455" s="295" t="e">
        <f>VLOOKUP(A455,Adr!A:B,2,FALSE)</f>
        <v>#N/A</v>
      </c>
      <c r="C455" s="296"/>
      <c r="D455" s="297"/>
      <c r="E455" s="298"/>
      <c r="F455" s="299"/>
      <c r="G455" s="296"/>
      <c r="H455" s="296"/>
      <c r="I455" s="300"/>
      <c r="J455" s="301"/>
      <c r="K455" s="302"/>
      <c r="L455" s="301">
        <f t="shared" si="2"/>
        <v>0</v>
      </c>
      <c r="M455" s="302" t="e">
        <f t="shared" si="3"/>
        <v>#N/A</v>
      </c>
      <c r="N455" s="288">
        <f t="shared" si="4"/>
        <v>0</v>
      </c>
    </row>
    <row r="456" spans="1:14" ht="12.75">
      <c r="A456" s="299"/>
      <c r="B456" s="295" t="e">
        <f>VLOOKUP(A456,Adr!A:B,2,FALSE)</f>
        <v>#N/A</v>
      </c>
      <c r="C456" s="296"/>
      <c r="D456" s="297"/>
      <c r="E456" s="310"/>
      <c r="F456" s="299"/>
      <c r="G456" s="296"/>
      <c r="H456" s="296"/>
      <c r="I456" s="300"/>
      <c r="J456" s="301"/>
      <c r="K456" s="302"/>
      <c r="L456" s="301">
        <f t="shared" si="2"/>
        <v>0</v>
      </c>
      <c r="M456" s="302" t="e">
        <f t="shared" si="3"/>
        <v>#N/A</v>
      </c>
      <c r="N456" s="288">
        <f t="shared" si="4"/>
        <v>0</v>
      </c>
    </row>
    <row r="457" spans="1:14" ht="12.75">
      <c r="A457" s="261"/>
      <c r="B457" s="295" t="e">
        <f>VLOOKUP(A457,Adr!A:B,2,FALSE)</f>
        <v>#N/A</v>
      </c>
      <c r="C457" s="303"/>
      <c r="D457" s="304"/>
      <c r="E457" s="298"/>
      <c r="F457" s="294"/>
      <c r="G457" s="307"/>
      <c r="H457" s="303"/>
      <c r="I457" s="300"/>
      <c r="J457" s="301"/>
      <c r="K457" s="302"/>
      <c r="L457" s="301">
        <f t="shared" si="2"/>
        <v>0</v>
      </c>
      <c r="M457" s="302" t="e">
        <f t="shared" si="3"/>
        <v>#N/A</v>
      </c>
      <c r="N457" s="288">
        <f t="shared" si="4"/>
        <v>0</v>
      </c>
    </row>
    <row r="458" spans="1:14" ht="12.75">
      <c r="A458" s="294"/>
      <c r="B458" s="295" t="e">
        <f>VLOOKUP(A458,Adr!A:B,2,FALSE)</f>
        <v>#N/A</v>
      </c>
      <c r="C458" s="305"/>
      <c r="D458" s="306"/>
      <c r="E458" s="298"/>
      <c r="F458" s="294"/>
      <c r="G458" s="303"/>
      <c r="H458" s="303"/>
      <c r="I458" s="300"/>
      <c r="J458" s="301"/>
      <c r="K458" s="302"/>
      <c r="L458" s="301">
        <f t="shared" si="2"/>
        <v>0</v>
      </c>
      <c r="M458" s="302" t="e">
        <f t="shared" si="3"/>
        <v>#N/A</v>
      </c>
      <c r="N458" s="288">
        <f t="shared" si="4"/>
        <v>0</v>
      </c>
    </row>
    <row r="459" spans="1:14" ht="12.75">
      <c r="A459" s="294"/>
      <c r="B459" s="295" t="e">
        <f>VLOOKUP(A459,Adr!A:B,2,FALSE)</f>
        <v>#N/A</v>
      </c>
      <c r="C459" s="265"/>
      <c r="D459" s="313"/>
      <c r="E459" s="298"/>
      <c r="F459" s="294"/>
      <c r="G459" s="303"/>
      <c r="H459" s="303"/>
      <c r="I459" s="301"/>
      <c r="J459" s="301"/>
      <c r="K459" s="302"/>
      <c r="L459" s="301">
        <f t="shared" si="2"/>
        <v>0</v>
      </c>
      <c r="M459" s="302" t="e">
        <f t="shared" si="3"/>
        <v>#N/A</v>
      </c>
      <c r="N459" s="288">
        <f t="shared" si="4"/>
        <v>0</v>
      </c>
    </row>
    <row r="460" spans="1:14" ht="12.75">
      <c r="A460" s="261"/>
      <c r="B460" s="295" t="e">
        <f>VLOOKUP(A460,Adr!A:B,2,FALSE)</f>
        <v>#N/A</v>
      </c>
      <c r="C460" s="303"/>
      <c r="D460" s="304"/>
      <c r="E460" s="298"/>
      <c r="F460" s="294"/>
      <c r="G460" s="307"/>
      <c r="H460" s="303"/>
      <c r="I460" s="300"/>
      <c r="J460" s="301"/>
      <c r="K460" s="302"/>
      <c r="L460" s="301">
        <f t="shared" si="2"/>
        <v>0</v>
      </c>
      <c r="M460" s="302" t="e">
        <f t="shared" si="3"/>
        <v>#N/A</v>
      </c>
      <c r="N460" s="288">
        <f t="shared" si="4"/>
        <v>0</v>
      </c>
    </row>
    <row r="461" spans="1:14" ht="12.75">
      <c r="A461" s="294"/>
      <c r="B461" s="295" t="e">
        <f>VLOOKUP(A461,Adr!A:B,2,FALSE)</f>
        <v>#N/A</v>
      </c>
      <c r="C461" s="265"/>
      <c r="D461" s="313"/>
      <c r="E461" s="298"/>
      <c r="F461" s="294"/>
      <c r="G461" s="303"/>
      <c r="H461" s="303"/>
      <c r="I461" s="301"/>
      <c r="J461" s="301"/>
      <c r="K461" s="302"/>
      <c r="L461" s="301">
        <f t="shared" si="2"/>
        <v>0</v>
      </c>
      <c r="M461" s="302" t="e">
        <f t="shared" si="3"/>
        <v>#N/A</v>
      </c>
      <c r="N461" s="288">
        <f t="shared" si="4"/>
        <v>0</v>
      </c>
    </row>
    <row r="462" spans="1:14" ht="12.75">
      <c r="A462" s="294"/>
      <c r="B462" s="295" t="e">
        <f>VLOOKUP(A462,Adr!A:B,2,FALSE)</f>
        <v>#N/A</v>
      </c>
      <c r="C462" s="265"/>
      <c r="D462" s="297"/>
      <c r="E462" s="298"/>
      <c r="F462" s="294"/>
      <c r="G462" s="303"/>
      <c r="H462" s="303"/>
      <c r="I462" s="300"/>
      <c r="J462" s="301"/>
      <c r="K462" s="302"/>
      <c r="L462" s="301">
        <f t="shared" si="2"/>
        <v>0</v>
      </c>
      <c r="M462" s="302" t="e">
        <f t="shared" si="3"/>
        <v>#N/A</v>
      </c>
      <c r="N462" s="288">
        <f t="shared" si="4"/>
        <v>0</v>
      </c>
    </row>
    <row r="463" spans="1:14" ht="12.75">
      <c r="A463" s="261"/>
      <c r="B463" s="295" t="e">
        <f>VLOOKUP(A463,Adr!A:B,2,FALSE)</f>
        <v>#N/A</v>
      </c>
      <c r="C463" s="303"/>
      <c r="D463" s="304"/>
      <c r="E463" s="298"/>
      <c r="F463" s="294"/>
      <c r="G463" s="307"/>
      <c r="H463" s="303"/>
      <c r="I463" s="300"/>
      <c r="J463" s="301"/>
      <c r="K463" s="302"/>
      <c r="L463" s="301">
        <f t="shared" si="2"/>
        <v>0</v>
      </c>
      <c r="M463" s="302" t="e">
        <f t="shared" si="3"/>
        <v>#N/A</v>
      </c>
      <c r="N463" s="288">
        <f t="shared" si="4"/>
        <v>0</v>
      </c>
    </row>
    <row r="464" spans="1:14" ht="12.75">
      <c r="A464" s="294"/>
      <c r="B464" s="295" t="e">
        <f>VLOOKUP(A464,Adr!A:B,2,FALSE)</f>
        <v>#N/A</v>
      </c>
      <c r="C464" s="265"/>
      <c r="D464" s="313"/>
      <c r="E464" s="298"/>
      <c r="F464" s="294"/>
      <c r="G464" s="303"/>
      <c r="H464" s="303"/>
      <c r="I464" s="301"/>
      <c r="J464" s="301"/>
      <c r="K464" s="302"/>
      <c r="L464" s="301">
        <f t="shared" si="2"/>
        <v>0</v>
      </c>
      <c r="M464" s="302" t="e">
        <f t="shared" si="3"/>
        <v>#N/A</v>
      </c>
      <c r="N464" s="288">
        <f t="shared" si="4"/>
        <v>0</v>
      </c>
    </row>
    <row r="465" spans="1:14" ht="12.75">
      <c r="A465" s="294"/>
      <c r="B465" s="295" t="e">
        <f>VLOOKUP(A465,Adr!A:B,2,FALSE)</f>
        <v>#N/A</v>
      </c>
      <c r="C465" s="265"/>
      <c r="D465" s="313"/>
      <c r="E465" s="298"/>
      <c r="F465" s="294"/>
      <c r="G465" s="303"/>
      <c r="H465" s="303"/>
      <c r="I465" s="301"/>
      <c r="J465" s="301"/>
      <c r="K465" s="302"/>
      <c r="L465" s="301">
        <f t="shared" si="2"/>
        <v>0</v>
      </c>
      <c r="M465" s="302" t="e">
        <f t="shared" si="3"/>
        <v>#N/A</v>
      </c>
      <c r="N465" s="288">
        <f t="shared" si="4"/>
        <v>0</v>
      </c>
    </row>
    <row r="466" spans="1:14" ht="12.75">
      <c r="A466" s="294"/>
      <c r="B466" s="295" t="e">
        <f>VLOOKUP(A466,Adr!A:B,2,FALSE)</f>
        <v>#N/A</v>
      </c>
      <c r="C466" s="265"/>
      <c r="D466" s="313"/>
      <c r="E466" s="298"/>
      <c r="F466" s="294"/>
      <c r="G466" s="303"/>
      <c r="H466" s="303"/>
      <c r="I466" s="301"/>
      <c r="J466" s="301"/>
      <c r="K466" s="302"/>
      <c r="L466" s="301">
        <f t="shared" si="2"/>
        <v>0</v>
      </c>
      <c r="M466" s="302" t="e">
        <f t="shared" si="3"/>
        <v>#N/A</v>
      </c>
      <c r="N466" s="288">
        <f t="shared" si="4"/>
        <v>0</v>
      </c>
    </row>
    <row r="467" spans="1:14" ht="12.75">
      <c r="A467" s="294"/>
      <c r="B467" s="295" t="e">
        <f>VLOOKUP(A467,Adr!A:B,2,FALSE)</f>
        <v>#N/A</v>
      </c>
      <c r="C467" s="265"/>
      <c r="D467" s="313"/>
      <c r="E467" s="298"/>
      <c r="F467" s="294"/>
      <c r="G467" s="303"/>
      <c r="H467" s="303"/>
      <c r="I467" s="300"/>
      <c r="J467" s="301"/>
      <c r="K467" s="302"/>
      <c r="L467" s="301">
        <f t="shared" si="2"/>
        <v>0</v>
      </c>
      <c r="M467" s="302" t="e">
        <f t="shared" si="3"/>
        <v>#N/A</v>
      </c>
      <c r="N467" s="288">
        <f t="shared" si="4"/>
        <v>0</v>
      </c>
    </row>
    <row r="468" spans="1:14" ht="12.75">
      <c r="A468" s="294"/>
      <c r="B468" s="295" t="e">
        <f>VLOOKUP(A468,Adr!A:B,2,FALSE)</f>
        <v>#N/A</v>
      </c>
      <c r="C468" s="265"/>
      <c r="D468" s="313"/>
      <c r="E468" s="298"/>
      <c r="F468" s="294"/>
      <c r="G468" s="303"/>
      <c r="H468" s="303"/>
      <c r="I468" s="301"/>
      <c r="J468" s="301"/>
      <c r="K468" s="302"/>
      <c r="L468" s="301">
        <f t="shared" si="2"/>
        <v>0</v>
      </c>
      <c r="M468" s="302" t="e">
        <f t="shared" si="3"/>
        <v>#N/A</v>
      </c>
      <c r="N468" s="288">
        <f t="shared" si="4"/>
        <v>0</v>
      </c>
    </row>
    <row r="469" spans="1:14" ht="12.75">
      <c r="A469" s="261"/>
      <c r="B469" s="295" t="e">
        <f>VLOOKUP(A469,Adr!A:B,2,FALSE)</f>
        <v>#N/A</v>
      </c>
      <c r="C469" s="303"/>
      <c r="D469" s="304"/>
      <c r="E469" s="298"/>
      <c r="F469" s="294"/>
      <c r="G469" s="307"/>
      <c r="H469" s="303"/>
      <c r="I469" s="300"/>
      <c r="J469" s="301"/>
      <c r="K469" s="302"/>
      <c r="L469" s="301">
        <f t="shared" si="2"/>
        <v>0</v>
      </c>
      <c r="M469" s="302" t="e">
        <f t="shared" si="3"/>
        <v>#N/A</v>
      </c>
      <c r="N469" s="288">
        <f t="shared" si="4"/>
        <v>0</v>
      </c>
    </row>
    <row r="470" spans="1:14" ht="12.75">
      <c r="A470" s="299"/>
      <c r="B470" s="295" t="e">
        <f>VLOOKUP(A470,Adr!A:B,2,FALSE)</f>
        <v>#N/A</v>
      </c>
      <c r="C470" s="296"/>
      <c r="D470" s="297"/>
      <c r="E470" s="310"/>
      <c r="F470" s="299"/>
      <c r="G470" s="296"/>
      <c r="H470" s="296"/>
      <c r="I470" s="300"/>
      <c r="J470" s="301"/>
      <c r="K470" s="302"/>
      <c r="L470" s="301">
        <f t="shared" si="2"/>
        <v>0</v>
      </c>
      <c r="M470" s="302" t="e">
        <f t="shared" si="3"/>
        <v>#N/A</v>
      </c>
      <c r="N470" s="288">
        <f t="shared" si="4"/>
        <v>0</v>
      </c>
    </row>
    <row r="471" spans="1:14" ht="12.75">
      <c r="A471" s="294"/>
      <c r="B471" s="295" t="e">
        <f>VLOOKUP(A471,Adr!A:B,2,FALSE)</f>
        <v>#N/A</v>
      </c>
      <c r="C471" s="305"/>
      <c r="D471" s="306"/>
      <c r="E471" s="298"/>
      <c r="F471" s="294"/>
      <c r="G471" s="303"/>
      <c r="H471" s="303"/>
      <c r="I471" s="300"/>
      <c r="J471" s="301"/>
      <c r="K471" s="302"/>
      <c r="L471" s="301">
        <f t="shared" si="2"/>
        <v>0</v>
      </c>
      <c r="M471" s="302" t="e">
        <f t="shared" si="3"/>
        <v>#N/A</v>
      </c>
      <c r="N471" s="288">
        <f t="shared" si="4"/>
        <v>0</v>
      </c>
    </row>
    <row r="472" spans="1:14" ht="12.75">
      <c r="A472" s="294"/>
      <c r="B472" s="295" t="e">
        <f>VLOOKUP(A472,Adr!A:B,2,FALSE)</f>
        <v>#N/A</v>
      </c>
      <c r="C472" s="305"/>
      <c r="D472" s="306"/>
      <c r="E472" s="298"/>
      <c r="F472" s="294"/>
      <c r="G472" s="303"/>
      <c r="H472" s="303"/>
      <c r="I472" s="300"/>
      <c r="J472" s="301"/>
      <c r="K472" s="302"/>
      <c r="L472" s="301">
        <f t="shared" si="2"/>
        <v>0</v>
      </c>
      <c r="M472" s="302" t="e">
        <f t="shared" si="3"/>
        <v>#N/A</v>
      </c>
      <c r="N472" s="288">
        <f t="shared" si="4"/>
        <v>0</v>
      </c>
    </row>
    <row r="473" spans="1:14" ht="12.75">
      <c r="A473" s="294"/>
      <c r="B473" s="295" t="e">
        <f>VLOOKUP(A473,Adr!A:B,2,FALSE)</f>
        <v>#N/A</v>
      </c>
      <c r="C473" s="305"/>
      <c r="D473" s="297"/>
      <c r="E473" s="298"/>
      <c r="F473" s="294"/>
      <c r="G473" s="303"/>
      <c r="H473" s="303"/>
      <c r="I473" s="300"/>
      <c r="J473" s="301"/>
      <c r="K473" s="302"/>
      <c r="L473" s="301">
        <f t="shared" si="2"/>
        <v>0</v>
      </c>
      <c r="M473" s="302" t="e">
        <f t="shared" si="3"/>
        <v>#N/A</v>
      </c>
      <c r="N473" s="288">
        <f t="shared" si="4"/>
        <v>0</v>
      </c>
    </row>
    <row r="474" spans="1:14" ht="12.75">
      <c r="A474" s="294"/>
      <c r="B474" s="295" t="e">
        <f>VLOOKUP(A474,Adr!A:B,2,FALSE)</f>
        <v>#N/A</v>
      </c>
      <c r="C474" s="309"/>
      <c r="D474" s="304"/>
      <c r="E474" s="298"/>
      <c r="F474" s="294"/>
      <c r="G474" s="303"/>
      <c r="H474" s="303"/>
      <c r="I474" s="300"/>
      <c r="J474" s="301"/>
      <c r="K474" s="302"/>
      <c r="L474" s="301">
        <f t="shared" si="2"/>
        <v>0</v>
      </c>
      <c r="M474" s="302" t="e">
        <f t="shared" si="3"/>
        <v>#N/A</v>
      </c>
      <c r="N474" s="288">
        <f t="shared" si="4"/>
        <v>0</v>
      </c>
    </row>
    <row r="475" spans="1:14" ht="12.75">
      <c r="A475" s="294"/>
      <c r="B475" s="295" t="e">
        <f>VLOOKUP(A475,Adr!A:B,2,FALSE)</f>
        <v>#N/A</v>
      </c>
      <c r="C475" s="305"/>
      <c r="D475" s="304"/>
      <c r="E475" s="298"/>
      <c r="F475" s="294"/>
      <c r="G475" s="303"/>
      <c r="H475" s="303"/>
      <c r="I475" s="300"/>
      <c r="J475" s="301"/>
      <c r="K475" s="302"/>
      <c r="L475" s="301">
        <f t="shared" si="2"/>
        <v>0</v>
      </c>
      <c r="M475" s="302" t="e">
        <f t="shared" si="3"/>
        <v>#N/A</v>
      </c>
      <c r="N475" s="288">
        <f t="shared" si="4"/>
        <v>0</v>
      </c>
    </row>
    <row r="476" spans="1:14" ht="12.75">
      <c r="A476" s="294"/>
      <c r="B476" s="295" t="e">
        <f>VLOOKUP(A476,Adr!A:B,2,FALSE)</f>
        <v>#N/A</v>
      </c>
      <c r="C476" s="309"/>
      <c r="D476" s="304"/>
      <c r="E476" s="298"/>
      <c r="F476" s="294"/>
      <c r="G476" s="303"/>
      <c r="H476" s="303"/>
      <c r="I476" s="300"/>
      <c r="J476" s="301"/>
      <c r="K476" s="302"/>
      <c r="L476" s="301">
        <f t="shared" si="2"/>
        <v>0</v>
      </c>
      <c r="M476" s="302" t="e">
        <f t="shared" si="3"/>
        <v>#N/A</v>
      </c>
      <c r="N476" s="288">
        <f t="shared" si="4"/>
        <v>0</v>
      </c>
    </row>
    <row r="477" spans="1:14" ht="12.75">
      <c r="A477" s="294"/>
      <c r="B477" s="295" t="e">
        <f>VLOOKUP(A477,Adr!A:B,2,FALSE)</f>
        <v>#N/A</v>
      </c>
      <c r="C477" s="309"/>
      <c r="D477" s="304"/>
      <c r="E477" s="298"/>
      <c r="F477" s="294"/>
      <c r="G477" s="303"/>
      <c r="H477" s="303"/>
      <c r="I477" s="300"/>
      <c r="J477" s="301"/>
      <c r="K477" s="302"/>
      <c r="L477" s="301">
        <f t="shared" si="2"/>
        <v>0</v>
      </c>
      <c r="M477" s="302" t="e">
        <f t="shared" si="3"/>
        <v>#N/A</v>
      </c>
      <c r="N477" s="288">
        <f t="shared" si="4"/>
        <v>0</v>
      </c>
    </row>
    <row r="478" spans="1:14" ht="12.75">
      <c r="A478" s="294"/>
      <c r="B478" s="295" t="e">
        <f>VLOOKUP(A478,Adr!A:B,2,FALSE)</f>
        <v>#N/A</v>
      </c>
      <c r="C478" s="305"/>
      <c r="D478" s="297"/>
      <c r="E478" s="298"/>
      <c r="F478" s="294"/>
      <c r="G478" s="303"/>
      <c r="H478" s="303"/>
      <c r="I478" s="300"/>
      <c r="J478" s="301"/>
      <c r="K478" s="302"/>
      <c r="L478" s="301">
        <f t="shared" si="2"/>
        <v>0</v>
      </c>
      <c r="M478" s="302" t="e">
        <f t="shared" si="3"/>
        <v>#N/A</v>
      </c>
      <c r="N478" s="288">
        <f t="shared" si="4"/>
        <v>0</v>
      </c>
    </row>
    <row r="479" spans="1:14" ht="12.75">
      <c r="A479" s="294"/>
      <c r="B479" s="295" t="e">
        <f>VLOOKUP(A479,Adr!A:B,2,FALSE)</f>
        <v>#N/A</v>
      </c>
      <c r="C479" s="305"/>
      <c r="D479" s="297"/>
      <c r="E479" s="298"/>
      <c r="F479" s="294"/>
      <c r="G479" s="303"/>
      <c r="H479" s="303"/>
      <c r="I479" s="300"/>
      <c r="J479" s="301"/>
      <c r="K479" s="302"/>
      <c r="L479" s="301">
        <f t="shared" si="2"/>
        <v>0</v>
      </c>
      <c r="M479" s="302" t="e">
        <f t="shared" si="3"/>
        <v>#N/A</v>
      </c>
      <c r="N479" s="288">
        <f t="shared" si="4"/>
        <v>0</v>
      </c>
    </row>
    <row r="480" spans="1:14" ht="12.75">
      <c r="A480" s="294"/>
      <c r="B480" s="295" t="e">
        <f>VLOOKUP(A480,Adr!A:B,2,FALSE)</f>
        <v>#N/A</v>
      </c>
      <c r="C480" s="296"/>
      <c r="D480" s="297"/>
      <c r="E480" s="298"/>
      <c r="F480" s="299"/>
      <c r="G480" s="296"/>
      <c r="H480" s="296"/>
      <c r="I480" s="300"/>
      <c r="J480" s="301"/>
      <c r="K480" s="302"/>
      <c r="L480" s="301">
        <f t="shared" si="2"/>
        <v>0</v>
      </c>
      <c r="M480" s="302" t="e">
        <f t="shared" si="3"/>
        <v>#N/A</v>
      </c>
      <c r="N480" s="288">
        <f t="shared" si="4"/>
        <v>0</v>
      </c>
    </row>
    <row r="481" spans="1:14" ht="12.75">
      <c r="A481" s="294"/>
      <c r="B481" s="295" t="e">
        <f>VLOOKUP(A481,Adr!A:B,2,FALSE)</f>
        <v>#N/A</v>
      </c>
      <c r="C481" s="265"/>
      <c r="D481" s="313"/>
      <c r="E481" s="298"/>
      <c r="F481" s="299"/>
      <c r="G481" s="296"/>
      <c r="H481" s="296"/>
      <c r="I481" s="301"/>
      <c r="J481" s="301"/>
      <c r="K481" s="302"/>
      <c r="L481" s="301">
        <f t="shared" si="2"/>
        <v>0</v>
      </c>
      <c r="M481" s="302" t="e">
        <f t="shared" si="3"/>
        <v>#N/A</v>
      </c>
      <c r="N481" s="288">
        <f t="shared" si="4"/>
        <v>0</v>
      </c>
    </row>
    <row r="482" spans="1:14" ht="12.75">
      <c r="A482" s="294"/>
      <c r="B482" s="295" t="e">
        <f>VLOOKUP(A482,Adr!A:B,2,FALSE)</f>
        <v>#N/A</v>
      </c>
      <c r="C482" s="296"/>
      <c r="D482" s="297"/>
      <c r="E482" s="298"/>
      <c r="F482" s="299"/>
      <c r="G482" s="296"/>
      <c r="H482" s="296"/>
      <c r="I482" s="300"/>
      <c r="J482" s="301"/>
      <c r="K482" s="302"/>
      <c r="L482" s="301">
        <f t="shared" si="2"/>
        <v>0</v>
      </c>
      <c r="M482" s="302" t="e">
        <f t="shared" si="3"/>
        <v>#N/A</v>
      </c>
      <c r="N482" s="288">
        <f t="shared" si="4"/>
        <v>0</v>
      </c>
    </row>
    <row r="483" spans="1:14" ht="12.75">
      <c r="A483" s="299"/>
      <c r="B483" s="295" t="e">
        <f>VLOOKUP(A483,Adr!A:B,2,FALSE)</f>
        <v>#N/A</v>
      </c>
      <c r="C483" s="296"/>
      <c r="D483" s="297"/>
      <c r="E483" s="310"/>
      <c r="F483" s="299"/>
      <c r="G483" s="296"/>
      <c r="H483" s="296"/>
      <c r="I483" s="300"/>
      <c r="J483" s="301"/>
      <c r="K483" s="302"/>
      <c r="L483" s="301">
        <f t="shared" si="2"/>
        <v>0</v>
      </c>
      <c r="M483" s="302" t="e">
        <f t="shared" si="3"/>
        <v>#N/A</v>
      </c>
      <c r="N483" s="288">
        <f t="shared" si="4"/>
        <v>0</v>
      </c>
    </row>
    <row r="484" spans="1:14" ht="12.75">
      <c r="A484" s="294"/>
      <c r="B484" s="295" t="e">
        <f>VLOOKUP(A484,Adr!A:B,2,FALSE)</f>
        <v>#N/A</v>
      </c>
      <c r="C484" s="305"/>
      <c r="D484" s="306"/>
      <c r="E484" s="298"/>
      <c r="F484" s="294"/>
      <c r="G484" s="303"/>
      <c r="H484" s="303"/>
      <c r="I484" s="300"/>
      <c r="J484" s="301"/>
      <c r="K484" s="302"/>
      <c r="L484" s="301">
        <f t="shared" si="2"/>
        <v>0</v>
      </c>
      <c r="M484" s="302" t="e">
        <f t="shared" si="3"/>
        <v>#N/A</v>
      </c>
      <c r="N484" s="288">
        <f t="shared" si="4"/>
        <v>0</v>
      </c>
    </row>
    <row r="485" spans="1:14" ht="12.75">
      <c r="A485" s="294"/>
      <c r="B485" s="295" t="e">
        <f>VLOOKUP(A485,Adr!A:B,2,FALSE)</f>
        <v>#N/A</v>
      </c>
      <c r="C485" s="305"/>
      <c r="D485" s="306"/>
      <c r="E485" s="298"/>
      <c r="F485" s="294"/>
      <c r="G485" s="303"/>
      <c r="H485" s="303"/>
      <c r="I485" s="300"/>
      <c r="J485" s="301"/>
      <c r="K485" s="302"/>
      <c r="L485" s="301">
        <f t="shared" si="2"/>
        <v>0</v>
      </c>
      <c r="M485" s="302" t="e">
        <f t="shared" si="3"/>
        <v>#N/A</v>
      </c>
      <c r="N485" s="288">
        <f t="shared" si="4"/>
        <v>0</v>
      </c>
    </row>
    <row r="486" spans="1:14" ht="12.75">
      <c r="A486" s="294"/>
      <c r="B486" s="295" t="e">
        <f>VLOOKUP(A486,Adr!A:B,2,FALSE)</f>
        <v>#N/A</v>
      </c>
      <c r="C486" s="305"/>
      <c r="D486" s="306"/>
      <c r="E486" s="298"/>
      <c r="F486" s="294"/>
      <c r="G486" s="303"/>
      <c r="H486" s="303"/>
      <c r="I486" s="300"/>
      <c r="J486" s="301"/>
      <c r="K486" s="302"/>
      <c r="L486" s="301">
        <f t="shared" si="2"/>
        <v>0</v>
      </c>
      <c r="M486" s="302" t="e">
        <f t="shared" si="3"/>
        <v>#N/A</v>
      </c>
      <c r="N486" s="288">
        <f t="shared" si="4"/>
        <v>0</v>
      </c>
    </row>
    <row r="487" spans="1:14" ht="12.75">
      <c r="A487" s="294"/>
      <c r="B487" s="295" t="e">
        <f>VLOOKUP(A487,Adr!A:B,2,FALSE)</f>
        <v>#N/A</v>
      </c>
      <c r="C487" s="305"/>
      <c r="D487" s="306"/>
      <c r="E487" s="298"/>
      <c r="F487" s="294"/>
      <c r="G487" s="303"/>
      <c r="H487" s="303"/>
      <c r="I487" s="300"/>
      <c r="J487" s="301"/>
      <c r="K487" s="302"/>
      <c r="L487" s="301">
        <f t="shared" si="2"/>
        <v>0</v>
      </c>
      <c r="M487" s="302" t="e">
        <f t="shared" si="3"/>
        <v>#N/A</v>
      </c>
      <c r="N487" s="288">
        <f t="shared" si="4"/>
        <v>0</v>
      </c>
    </row>
    <row r="488" spans="1:14" ht="12.75">
      <c r="A488" s="294"/>
      <c r="B488" s="295" t="e">
        <f>VLOOKUP(A488,Adr!A:B,2,FALSE)</f>
        <v>#N/A</v>
      </c>
      <c r="C488" s="309"/>
      <c r="D488" s="304"/>
      <c r="E488" s="298"/>
      <c r="F488" s="294"/>
      <c r="G488" s="303"/>
      <c r="H488" s="303"/>
      <c r="I488" s="300"/>
      <c r="J488" s="301"/>
      <c r="K488" s="302"/>
      <c r="L488" s="301">
        <f t="shared" si="2"/>
        <v>0</v>
      </c>
      <c r="M488" s="302" t="e">
        <f t="shared" si="3"/>
        <v>#N/A</v>
      </c>
      <c r="N488" s="288">
        <f t="shared" si="4"/>
        <v>0</v>
      </c>
    </row>
    <row r="489" spans="1:14" ht="12.75">
      <c r="A489" s="299"/>
      <c r="B489" s="295" t="e">
        <f>VLOOKUP(A489,Adr!A:B,2,FALSE)</f>
        <v>#N/A</v>
      </c>
      <c r="C489" s="296"/>
      <c r="D489" s="297"/>
      <c r="E489" s="310"/>
      <c r="F489" s="299"/>
      <c r="G489" s="296"/>
      <c r="H489" s="296"/>
      <c r="I489" s="300"/>
      <c r="J489" s="301"/>
      <c r="K489" s="302"/>
      <c r="L489" s="301">
        <f t="shared" si="2"/>
        <v>0</v>
      </c>
      <c r="M489" s="302" t="e">
        <f t="shared" si="3"/>
        <v>#N/A</v>
      </c>
      <c r="N489" s="288">
        <f t="shared" si="4"/>
        <v>0</v>
      </c>
    </row>
    <row r="490" spans="1:14" ht="12.75">
      <c r="A490" s="294"/>
      <c r="B490" s="295" t="e">
        <f>VLOOKUP(A490,Adr!A:B,2,FALSE)</f>
        <v>#N/A</v>
      </c>
      <c r="C490" s="305"/>
      <c r="D490" s="306"/>
      <c r="E490" s="298"/>
      <c r="F490" s="294"/>
      <c r="G490" s="303"/>
      <c r="H490" s="303"/>
      <c r="I490" s="300"/>
      <c r="J490" s="301"/>
      <c r="K490" s="302"/>
      <c r="L490" s="301">
        <f t="shared" si="2"/>
        <v>0</v>
      </c>
      <c r="M490" s="302" t="e">
        <f t="shared" si="3"/>
        <v>#N/A</v>
      </c>
      <c r="N490" s="288">
        <f t="shared" si="4"/>
        <v>0</v>
      </c>
    </row>
    <row r="491" spans="1:14" ht="12.75">
      <c r="A491" s="294"/>
      <c r="B491" s="295" t="e">
        <f>VLOOKUP(A491,Adr!A:B,2,FALSE)</f>
        <v>#N/A</v>
      </c>
      <c r="C491" s="305"/>
      <c r="D491" s="306"/>
      <c r="E491" s="298"/>
      <c r="F491" s="294"/>
      <c r="G491" s="303"/>
      <c r="H491" s="303"/>
      <c r="I491" s="300"/>
      <c r="J491" s="301"/>
      <c r="K491" s="302"/>
      <c r="L491" s="301">
        <f t="shared" si="2"/>
        <v>0</v>
      </c>
      <c r="M491" s="302" t="e">
        <f t="shared" si="3"/>
        <v>#N/A</v>
      </c>
      <c r="N491" s="288">
        <f t="shared" si="4"/>
        <v>0</v>
      </c>
    </row>
    <row r="492" spans="1:14" ht="12.75">
      <c r="A492" s="294"/>
      <c r="B492" s="295" t="e">
        <f>VLOOKUP(A492,Adr!A:B,2,FALSE)</f>
        <v>#N/A</v>
      </c>
      <c r="C492" s="305"/>
      <c r="D492" s="306"/>
      <c r="E492" s="298"/>
      <c r="F492" s="294"/>
      <c r="G492" s="303"/>
      <c r="H492" s="303"/>
      <c r="I492" s="301"/>
      <c r="J492" s="301"/>
      <c r="K492" s="302"/>
      <c r="L492" s="301">
        <f t="shared" si="2"/>
        <v>0</v>
      </c>
      <c r="M492" s="302" t="e">
        <f t="shared" si="3"/>
        <v>#N/A</v>
      </c>
      <c r="N492" s="288">
        <f t="shared" si="4"/>
        <v>0</v>
      </c>
    </row>
    <row r="493" spans="1:14" ht="12.75">
      <c r="A493" s="294"/>
      <c r="B493" s="295" t="e">
        <f>VLOOKUP(A493,Adr!A:B,2,FALSE)</f>
        <v>#N/A</v>
      </c>
      <c r="C493" s="305"/>
      <c r="D493" s="306"/>
      <c r="E493" s="298"/>
      <c r="F493" s="294"/>
      <c r="G493" s="303"/>
      <c r="H493" s="303"/>
      <c r="I493" s="301"/>
      <c r="J493" s="301"/>
      <c r="K493" s="302"/>
      <c r="L493" s="301">
        <f t="shared" si="2"/>
        <v>0</v>
      </c>
      <c r="M493" s="302" t="e">
        <f t="shared" si="3"/>
        <v>#N/A</v>
      </c>
      <c r="N493" s="288">
        <f t="shared" si="4"/>
        <v>0</v>
      </c>
    </row>
    <row r="494" spans="1:14" ht="12.75">
      <c r="A494" s="299"/>
      <c r="B494" s="295" t="e">
        <f>VLOOKUP(A494,Adr!A:B,2,FALSE)</f>
        <v>#N/A</v>
      </c>
      <c r="C494" s="296"/>
      <c r="D494" s="297"/>
      <c r="E494" s="310"/>
      <c r="F494" s="299"/>
      <c r="G494" s="296"/>
      <c r="H494" s="296"/>
      <c r="I494" s="300"/>
      <c r="J494" s="301"/>
      <c r="K494" s="302"/>
      <c r="L494" s="301">
        <f t="shared" si="2"/>
        <v>0</v>
      </c>
      <c r="M494" s="302" t="e">
        <f t="shared" si="3"/>
        <v>#N/A</v>
      </c>
      <c r="N494" s="288">
        <f t="shared" si="4"/>
        <v>0</v>
      </c>
    </row>
    <row r="495" spans="1:14" ht="12.75">
      <c r="A495" s="294"/>
      <c r="B495" s="295" t="e">
        <f>VLOOKUP(A495,Adr!A:B,2,FALSE)</f>
        <v>#N/A</v>
      </c>
      <c r="C495" s="305"/>
      <c r="D495" s="306"/>
      <c r="E495" s="298"/>
      <c r="F495" s="294"/>
      <c r="G495" s="303"/>
      <c r="H495" s="303"/>
      <c r="I495" s="301"/>
      <c r="J495" s="301"/>
      <c r="K495" s="302"/>
      <c r="L495" s="301">
        <f t="shared" si="2"/>
        <v>0</v>
      </c>
      <c r="M495" s="302" t="e">
        <f t="shared" si="3"/>
        <v>#N/A</v>
      </c>
      <c r="N495" s="288">
        <f t="shared" si="4"/>
        <v>0</v>
      </c>
    </row>
    <row r="496" spans="1:14" ht="12.75">
      <c r="A496" s="294"/>
      <c r="B496" s="295" t="e">
        <f>VLOOKUP(A496,Adr!A:B,2,FALSE)</f>
        <v>#N/A</v>
      </c>
      <c r="C496" s="305"/>
      <c r="D496" s="306"/>
      <c r="E496" s="298"/>
      <c r="F496" s="294"/>
      <c r="G496" s="303"/>
      <c r="H496" s="303"/>
      <c r="I496" s="301"/>
      <c r="J496" s="301"/>
      <c r="K496" s="302"/>
      <c r="L496" s="301">
        <f t="shared" si="2"/>
        <v>0</v>
      </c>
      <c r="M496" s="302" t="e">
        <f t="shared" si="3"/>
        <v>#N/A</v>
      </c>
      <c r="N496" s="288">
        <f t="shared" si="4"/>
        <v>0</v>
      </c>
    </row>
    <row r="497" spans="1:14" ht="12.75">
      <c r="A497" s="294"/>
      <c r="B497" s="295" t="e">
        <f>VLOOKUP(A497,Adr!A:B,2,FALSE)</f>
        <v>#N/A</v>
      </c>
      <c r="C497" s="305"/>
      <c r="D497" s="306"/>
      <c r="E497" s="298"/>
      <c r="F497" s="294"/>
      <c r="G497" s="303"/>
      <c r="H497" s="303"/>
      <c r="I497" s="301"/>
      <c r="J497" s="301"/>
      <c r="K497" s="302"/>
      <c r="L497" s="301">
        <f t="shared" si="2"/>
        <v>0</v>
      </c>
      <c r="M497" s="302" t="e">
        <f t="shared" si="3"/>
        <v>#N/A</v>
      </c>
      <c r="N497" s="288">
        <f t="shared" si="4"/>
        <v>0</v>
      </c>
    </row>
    <row r="498" spans="1:14" ht="12.75">
      <c r="A498" s="294"/>
      <c r="B498" s="295" t="e">
        <f>VLOOKUP(A498,Adr!A:B,2,FALSE)</f>
        <v>#N/A</v>
      </c>
      <c r="C498" s="309"/>
      <c r="D498" s="297"/>
      <c r="E498" s="298"/>
      <c r="F498" s="294"/>
      <c r="G498" s="303"/>
      <c r="H498" s="303"/>
      <c r="I498" s="300"/>
      <c r="J498" s="301"/>
      <c r="K498" s="302"/>
      <c r="L498" s="301">
        <f t="shared" si="2"/>
        <v>0</v>
      </c>
      <c r="M498" s="302" t="e">
        <f t="shared" si="3"/>
        <v>#N/A</v>
      </c>
      <c r="N498" s="288">
        <f t="shared" si="4"/>
        <v>0</v>
      </c>
    </row>
    <row r="499" spans="1:14" ht="12.75">
      <c r="A499" s="294"/>
      <c r="B499" s="295" t="e">
        <f>VLOOKUP(A499,Adr!A:B,2,FALSE)</f>
        <v>#N/A</v>
      </c>
      <c r="C499" s="305"/>
      <c r="D499" s="297"/>
      <c r="E499" s="298"/>
      <c r="F499" s="294"/>
      <c r="G499" s="303"/>
      <c r="H499" s="303"/>
      <c r="I499" s="300"/>
      <c r="J499" s="301"/>
      <c r="K499" s="302"/>
      <c r="L499" s="301">
        <f t="shared" si="2"/>
        <v>0</v>
      </c>
      <c r="M499" s="302" t="e">
        <f t="shared" si="3"/>
        <v>#N/A</v>
      </c>
      <c r="N499" s="288">
        <f t="shared" si="4"/>
        <v>0</v>
      </c>
    </row>
    <row r="500" spans="1:14" ht="12.75">
      <c r="A500" s="294"/>
      <c r="B500" s="295" t="e">
        <f>VLOOKUP(A500,Adr!A:B,2,FALSE)</f>
        <v>#N/A</v>
      </c>
      <c r="C500" s="309"/>
      <c r="D500" s="304"/>
      <c r="E500" s="298"/>
      <c r="F500" s="294"/>
      <c r="G500" s="303"/>
      <c r="H500" s="303"/>
      <c r="I500" s="300"/>
      <c r="J500" s="301"/>
      <c r="K500" s="302"/>
      <c r="L500" s="301">
        <f t="shared" si="2"/>
        <v>0</v>
      </c>
      <c r="M500" s="302" t="e">
        <f t="shared" si="3"/>
        <v>#N/A</v>
      </c>
      <c r="N500" s="288">
        <f t="shared" si="4"/>
        <v>0</v>
      </c>
    </row>
    <row r="501" spans="1:14" ht="12.75">
      <c r="A501" s="294"/>
      <c r="B501" s="295" t="e">
        <f>VLOOKUP(A501,Adr!A:B,2,FALSE)</f>
        <v>#N/A</v>
      </c>
      <c r="C501" s="305"/>
      <c r="D501" s="297"/>
      <c r="E501" s="298"/>
      <c r="F501" s="294"/>
      <c r="G501" s="303"/>
      <c r="H501" s="303"/>
      <c r="I501" s="300"/>
      <c r="J501" s="301"/>
      <c r="K501" s="302"/>
      <c r="L501" s="301">
        <f t="shared" si="2"/>
        <v>0</v>
      </c>
      <c r="M501" s="302" t="e">
        <f t="shared" si="3"/>
        <v>#N/A</v>
      </c>
      <c r="N501" s="288">
        <f t="shared" si="4"/>
        <v>0</v>
      </c>
    </row>
    <row r="502" spans="1:14" ht="12.75">
      <c r="A502" s="294"/>
      <c r="B502" s="295" t="e">
        <f>VLOOKUP(A502,Adr!A:B,2,FALSE)</f>
        <v>#N/A</v>
      </c>
      <c r="C502" s="305"/>
      <c r="D502" s="297"/>
      <c r="E502" s="298"/>
      <c r="F502" s="294"/>
      <c r="G502" s="303"/>
      <c r="H502" s="303"/>
      <c r="I502" s="300"/>
      <c r="J502" s="301"/>
      <c r="K502" s="302"/>
      <c r="L502" s="301">
        <f t="shared" si="2"/>
        <v>0</v>
      </c>
      <c r="M502" s="302" t="e">
        <f t="shared" si="3"/>
        <v>#N/A</v>
      </c>
      <c r="N502" s="288">
        <f t="shared" si="4"/>
        <v>0</v>
      </c>
    </row>
    <row r="503" spans="1:14" ht="12.75">
      <c r="A503" s="299"/>
      <c r="B503" s="295" t="e">
        <f>VLOOKUP(A503,Adr!A:B,2,FALSE)</f>
        <v>#N/A</v>
      </c>
      <c r="C503" s="296"/>
      <c r="D503" s="297"/>
      <c r="E503" s="310"/>
      <c r="F503" s="299"/>
      <c r="G503" s="296"/>
      <c r="H503" s="296"/>
      <c r="I503" s="300"/>
      <c r="J503" s="301"/>
      <c r="K503" s="302"/>
      <c r="L503" s="301">
        <f t="shared" si="2"/>
        <v>0</v>
      </c>
      <c r="M503" s="302" t="e">
        <f t="shared" si="3"/>
        <v>#N/A</v>
      </c>
      <c r="N503" s="288">
        <f t="shared" si="4"/>
        <v>0</v>
      </c>
    </row>
    <row r="504" spans="1:14" ht="12.75">
      <c r="A504" s="294"/>
      <c r="B504" s="295" t="e">
        <f>VLOOKUP(A504,Adr!A:B,2,FALSE)</f>
        <v>#N/A</v>
      </c>
      <c r="C504" s="305"/>
      <c r="D504" s="297"/>
      <c r="E504" s="298"/>
      <c r="F504" s="294"/>
      <c r="G504" s="303"/>
      <c r="H504" s="303"/>
      <c r="I504" s="301"/>
      <c r="J504" s="301"/>
      <c r="K504" s="302"/>
      <c r="L504" s="301">
        <f t="shared" si="2"/>
        <v>0</v>
      </c>
      <c r="M504" s="302" t="e">
        <f t="shared" si="3"/>
        <v>#N/A</v>
      </c>
      <c r="N504" s="288">
        <f t="shared" si="4"/>
        <v>0</v>
      </c>
    </row>
    <row r="505" spans="1:14" ht="12.75">
      <c r="A505" s="294"/>
      <c r="B505" s="295" t="e">
        <f>VLOOKUP(A505,Adr!A:B,2,FALSE)</f>
        <v>#N/A</v>
      </c>
      <c r="C505" s="305"/>
      <c r="D505" s="306"/>
      <c r="E505" s="298"/>
      <c r="F505" s="294"/>
      <c r="G505" s="303"/>
      <c r="H505" s="303"/>
      <c r="I505" s="301"/>
      <c r="J505" s="301"/>
      <c r="K505" s="302"/>
      <c r="L505" s="301">
        <f t="shared" si="2"/>
        <v>0</v>
      </c>
      <c r="M505" s="302" t="e">
        <f t="shared" si="3"/>
        <v>#N/A</v>
      </c>
      <c r="N505" s="288">
        <f t="shared" si="4"/>
        <v>0</v>
      </c>
    </row>
    <row r="506" spans="1:14" ht="12.75">
      <c r="A506" s="294"/>
      <c r="B506" s="295" t="e">
        <f>VLOOKUP(A506,Adr!A:B,2,FALSE)</f>
        <v>#N/A</v>
      </c>
      <c r="C506" s="305"/>
      <c r="D506" s="297"/>
      <c r="E506" s="298"/>
      <c r="F506" s="294"/>
      <c r="G506" s="303"/>
      <c r="H506" s="303"/>
      <c r="I506" s="300"/>
      <c r="J506" s="301"/>
      <c r="K506" s="302"/>
      <c r="L506" s="301">
        <f t="shared" si="2"/>
        <v>0</v>
      </c>
      <c r="M506" s="302" t="e">
        <f t="shared" si="3"/>
        <v>#N/A</v>
      </c>
      <c r="N506" s="288">
        <f t="shared" si="4"/>
        <v>0</v>
      </c>
    </row>
    <row r="507" spans="1:14" ht="12.75">
      <c r="A507" s="261"/>
      <c r="B507" s="295" t="e">
        <f>VLOOKUP(A507,Adr!A:B,2,FALSE)</f>
        <v>#N/A</v>
      </c>
      <c r="C507" s="303"/>
      <c r="D507" s="304"/>
      <c r="E507" s="298"/>
      <c r="F507" s="294"/>
      <c r="G507" s="307"/>
      <c r="H507" s="303"/>
      <c r="I507" s="300"/>
      <c r="J507" s="301"/>
      <c r="K507" s="302"/>
      <c r="L507" s="301">
        <f t="shared" si="2"/>
        <v>0</v>
      </c>
      <c r="M507" s="302" t="e">
        <f t="shared" si="3"/>
        <v>#N/A</v>
      </c>
      <c r="N507" s="288">
        <f t="shared" si="4"/>
        <v>0</v>
      </c>
    </row>
    <row r="508" spans="1:14" ht="12.75">
      <c r="A508" s="294"/>
      <c r="B508" s="295" t="e">
        <f>VLOOKUP(A508,Adr!A:B,2,FALSE)</f>
        <v>#N/A</v>
      </c>
      <c r="C508" s="309"/>
      <c r="D508" s="304"/>
      <c r="E508" s="298"/>
      <c r="F508" s="294"/>
      <c r="G508" s="303"/>
      <c r="H508" s="303"/>
      <c r="I508" s="300"/>
      <c r="J508" s="301"/>
      <c r="K508" s="302"/>
      <c r="L508" s="301">
        <f t="shared" si="2"/>
        <v>0</v>
      </c>
      <c r="M508" s="302" t="e">
        <f t="shared" si="3"/>
        <v>#N/A</v>
      </c>
      <c r="N508" s="288">
        <f t="shared" si="4"/>
        <v>0</v>
      </c>
    </row>
    <row r="509" spans="1:14" ht="12.75">
      <c r="A509" s="294"/>
      <c r="B509" s="295" t="e">
        <f>VLOOKUP(A509,Adr!A:B,2,FALSE)</f>
        <v>#N/A</v>
      </c>
      <c r="C509" s="309"/>
      <c r="D509" s="304"/>
      <c r="E509" s="298"/>
      <c r="F509" s="294"/>
      <c r="G509" s="303"/>
      <c r="H509" s="303"/>
      <c r="I509" s="300"/>
      <c r="J509" s="301"/>
      <c r="K509" s="302"/>
      <c r="L509" s="301">
        <f t="shared" si="2"/>
        <v>0</v>
      </c>
      <c r="M509" s="302" t="e">
        <f t="shared" si="3"/>
        <v>#N/A</v>
      </c>
      <c r="N509" s="288">
        <f t="shared" si="4"/>
        <v>0</v>
      </c>
    </row>
    <row r="510" spans="1:14" ht="12.75">
      <c r="A510" s="294"/>
      <c r="B510" s="295" t="e">
        <f>VLOOKUP(A510,Adr!A:B,2,FALSE)</f>
        <v>#N/A</v>
      </c>
      <c r="C510" s="309"/>
      <c r="D510" s="304"/>
      <c r="E510" s="298"/>
      <c r="F510" s="294"/>
      <c r="G510" s="303"/>
      <c r="H510" s="303"/>
      <c r="I510" s="300"/>
      <c r="J510" s="301"/>
      <c r="K510" s="302"/>
      <c r="L510" s="301">
        <f t="shared" si="2"/>
        <v>0</v>
      </c>
      <c r="M510" s="302" t="e">
        <f t="shared" si="3"/>
        <v>#N/A</v>
      </c>
      <c r="N510" s="288">
        <f t="shared" si="4"/>
        <v>0</v>
      </c>
    </row>
    <row r="511" spans="1:14" ht="12.75">
      <c r="A511" s="294"/>
      <c r="B511" s="295" t="e">
        <f>VLOOKUP(A511,Adr!A:B,2,FALSE)</f>
        <v>#N/A</v>
      </c>
      <c r="C511" s="305"/>
      <c r="D511" s="304"/>
      <c r="E511" s="298"/>
      <c r="F511" s="294"/>
      <c r="G511" s="303"/>
      <c r="H511" s="303"/>
      <c r="I511" s="300"/>
      <c r="J511" s="301"/>
      <c r="K511" s="302"/>
      <c r="L511" s="301">
        <f t="shared" si="2"/>
        <v>0</v>
      </c>
      <c r="M511" s="302" t="e">
        <f t="shared" si="3"/>
        <v>#N/A</v>
      </c>
      <c r="N511" s="288">
        <f t="shared" si="4"/>
        <v>0</v>
      </c>
    </row>
    <row r="512" spans="1:14" ht="12.75">
      <c r="A512" s="294"/>
      <c r="B512" s="295" t="e">
        <f>VLOOKUP(A512,Adr!A:B,2,FALSE)</f>
        <v>#N/A</v>
      </c>
      <c r="C512" s="309"/>
      <c r="D512" s="304"/>
      <c r="E512" s="298"/>
      <c r="F512" s="294"/>
      <c r="G512" s="303"/>
      <c r="H512" s="303"/>
      <c r="I512" s="300"/>
      <c r="J512" s="301"/>
      <c r="K512" s="302"/>
      <c r="L512" s="301">
        <f t="shared" si="2"/>
        <v>0</v>
      </c>
      <c r="M512" s="302" t="e">
        <f t="shared" si="3"/>
        <v>#N/A</v>
      </c>
      <c r="N512" s="288">
        <f t="shared" si="4"/>
        <v>0</v>
      </c>
    </row>
    <row r="513" spans="1:14" ht="12.75">
      <c r="A513" s="294"/>
      <c r="B513" s="295" t="e">
        <f>VLOOKUP(A513,Adr!A:B,2,FALSE)</f>
        <v>#N/A</v>
      </c>
      <c r="C513" s="305"/>
      <c r="D513" s="297"/>
      <c r="E513" s="298"/>
      <c r="F513" s="294"/>
      <c r="G513" s="303"/>
      <c r="H513" s="303"/>
      <c r="I513" s="300"/>
      <c r="J513" s="301"/>
      <c r="K513" s="302"/>
      <c r="L513" s="301">
        <f t="shared" si="2"/>
        <v>0</v>
      </c>
      <c r="M513" s="302" t="e">
        <f t="shared" si="3"/>
        <v>#N/A</v>
      </c>
      <c r="N513" s="288">
        <f t="shared" si="4"/>
        <v>0</v>
      </c>
    </row>
    <row r="514" spans="1:14" ht="12.75">
      <c r="A514" s="294"/>
      <c r="B514" s="295" t="e">
        <f>VLOOKUP(A514,Adr!A:B,2,FALSE)</f>
        <v>#N/A</v>
      </c>
      <c r="C514" s="305"/>
      <c r="D514" s="297"/>
      <c r="E514" s="298"/>
      <c r="F514" s="294"/>
      <c r="G514" s="303"/>
      <c r="H514" s="303"/>
      <c r="I514" s="300"/>
      <c r="J514" s="301"/>
      <c r="K514" s="302"/>
      <c r="L514" s="301">
        <f t="shared" si="2"/>
        <v>0</v>
      </c>
      <c r="M514" s="302" t="e">
        <f t="shared" si="3"/>
        <v>#N/A</v>
      </c>
      <c r="N514" s="288">
        <f t="shared" si="4"/>
        <v>0</v>
      </c>
    </row>
    <row r="515" spans="1:14" ht="12.75">
      <c r="A515" s="256"/>
      <c r="B515" s="295" t="e">
        <f>VLOOKUP(A515,Adr!A:B,2,FALSE)</f>
        <v>#N/A</v>
      </c>
      <c r="C515" s="303"/>
      <c r="D515" s="304"/>
      <c r="E515" s="298"/>
      <c r="F515" s="294"/>
      <c r="G515" s="307"/>
      <c r="H515" s="303"/>
      <c r="I515" s="300"/>
      <c r="J515" s="301"/>
      <c r="K515" s="302"/>
      <c r="L515" s="301">
        <f t="shared" si="2"/>
        <v>0</v>
      </c>
      <c r="M515" s="302" t="e">
        <f t="shared" si="3"/>
        <v>#N/A</v>
      </c>
      <c r="N515" s="288">
        <f t="shared" si="4"/>
        <v>0</v>
      </c>
    </row>
    <row r="516" spans="1:14" ht="12.75">
      <c r="A516" s="256"/>
      <c r="B516" s="295" t="e">
        <f>VLOOKUP(A516,Adr!A:B,2,FALSE)</f>
        <v>#N/A</v>
      </c>
      <c r="C516" s="303"/>
      <c r="D516" s="304"/>
      <c r="E516" s="298"/>
      <c r="F516" s="294"/>
      <c r="G516" s="307"/>
      <c r="H516" s="303"/>
      <c r="I516" s="300"/>
      <c r="J516" s="301"/>
      <c r="K516" s="302"/>
      <c r="L516" s="301">
        <f t="shared" si="2"/>
        <v>0</v>
      </c>
      <c r="M516" s="302" t="e">
        <f t="shared" si="3"/>
        <v>#N/A</v>
      </c>
      <c r="N516" s="288">
        <f t="shared" si="4"/>
        <v>0</v>
      </c>
    </row>
    <row r="517" spans="1:14" ht="12.75">
      <c r="A517" s="294"/>
      <c r="B517" s="295" t="e">
        <f>VLOOKUP(A517,Adr!A:B,2,FALSE)</f>
        <v>#N/A</v>
      </c>
      <c r="C517" s="305"/>
      <c r="D517" s="297"/>
      <c r="E517" s="298"/>
      <c r="F517" s="294"/>
      <c r="G517" s="303"/>
      <c r="H517" s="303"/>
      <c r="I517" s="301"/>
      <c r="J517" s="301"/>
      <c r="K517" s="302"/>
      <c r="L517" s="301">
        <f t="shared" si="2"/>
        <v>0</v>
      </c>
      <c r="M517" s="302" t="e">
        <f t="shared" si="3"/>
        <v>#N/A</v>
      </c>
      <c r="N517" s="288">
        <f t="shared" si="4"/>
        <v>0</v>
      </c>
    </row>
    <row r="518" spans="1:14" ht="12.75">
      <c r="A518" s="256"/>
      <c r="B518" s="295" t="e">
        <f>VLOOKUP(A518,Adr!A:B,2,FALSE)</f>
        <v>#N/A</v>
      </c>
      <c r="C518" s="303"/>
      <c r="D518" s="304"/>
      <c r="E518" s="298"/>
      <c r="F518" s="294"/>
      <c r="G518" s="307"/>
      <c r="H518" s="303"/>
      <c r="I518" s="300"/>
      <c r="J518" s="301"/>
      <c r="K518" s="302"/>
      <c r="L518" s="301">
        <f t="shared" si="2"/>
        <v>0</v>
      </c>
      <c r="M518" s="302" t="e">
        <f t="shared" si="3"/>
        <v>#N/A</v>
      </c>
      <c r="N518" s="288">
        <f t="shared" si="4"/>
        <v>0</v>
      </c>
    </row>
    <row r="519" spans="1:14" ht="12.75">
      <c r="A519" s="294"/>
      <c r="B519" s="295" t="e">
        <f>VLOOKUP(A519,Adr!A:B,2,FALSE)</f>
        <v>#N/A</v>
      </c>
      <c r="C519" s="305"/>
      <c r="D519" s="297"/>
      <c r="E519" s="298"/>
      <c r="F519" s="294"/>
      <c r="G519" s="303"/>
      <c r="H519" s="303"/>
      <c r="I519" s="300"/>
      <c r="J519" s="301"/>
      <c r="K519" s="302"/>
      <c r="L519" s="301">
        <f t="shared" si="2"/>
        <v>0</v>
      </c>
      <c r="M519" s="302" t="e">
        <f t="shared" si="3"/>
        <v>#N/A</v>
      </c>
      <c r="N519" s="288">
        <f t="shared" si="4"/>
        <v>0</v>
      </c>
    </row>
    <row r="520" spans="1:14" ht="12.75">
      <c r="A520" s="256"/>
      <c r="B520" s="295" t="e">
        <f>VLOOKUP(A520,Adr!A:B,2,FALSE)</f>
        <v>#N/A</v>
      </c>
      <c r="C520" s="303"/>
      <c r="D520" s="304"/>
      <c r="E520" s="298"/>
      <c r="F520" s="294"/>
      <c r="G520" s="307"/>
      <c r="H520" s="303"/>
      <c r="I520" s="300"/>
      <c r="J520" s="301"/>
      <c r="K520" s="302"/>
      <c r="L520" s="301">
        <f t="shared" si="2"/>
        <v>0</v>
      </c>
      <c r="M520" s="302" t="e">
        <f t="shared" si="3"/>
        <v>#N/A</v>
      </c>
      <c r="N520" s="288">
        <f t="shared" si="4"/>
        <v>0</v>
      </c>
    </row>
    <row r="521" spans="1:14" ht="12.75">
      <c r="A521" s="294"/>
      <c r="B521" s="295" t="e">
        <f>VLOOKUP(A521,Adr!A:B,2,FALSE)</f>
        <v>#N/A</v>
      </c>
      <c r="C521" s="309"/>
      <c r="D521" s="304"/>
      <c r="E521" s="298"/>
      <c r="F521" s="294"/>
      <c r="G521" s="303"/>
      <c r="H521" s="303"/>
      <c r="I521" s="300"/>
      <c r="J521" s="301"/>
      <c r="K521" s="302"/>
      <c r="L521" s="301">
        <f t="shared" si="2"/>
        <v>0</v>
      </c>
      <c r="M521" s="302" t="e">
        <f t="shared" si="3"/>
        <v>#N/A</v>
      </c>
      <c r="N521" s="288">
        <f t="shared" si="4"/>
        <v>0</v>
      </c>
    </row>
    <row r="522" spans="1:14" ht="12.75">
      <c r="A522" s="294"/>
      <c r="B522" s="295" t="e">
        <f>VLOOKUP(A522,Adr!A:B,2,FALSE)</f>
        <v>#N/A</v>
      </c>
      <c r="C522" s="305"/>
      <c r="D522" s="297"/>
      <c r="E522" s="298"/>
      <c r="F522" s="294"/>
      <c r="G522" s="303"/>
      <c r="H522" s="303"/>
      <c r="I522" s="300"/>
      <c r="J522" s="301"/>
      <c r="K522" s="302"/>
      <c r="L522" s="301">
        <f t="shared" si="2"/>
        <v>0</v>
      </c>
      <c r="M522" s="302" t="e">
        <f t="shared" si="3"/>
        <v>#N/A</v>
      </c>
      <c r="N522" s="288">
        <f t="shared" si="4"/>
        <v>0</v>
      </c>
    </row>
    <row r="523" spans="1:14" ht="12.75">
      <c r="A523" s="294"/>
      <c r="B523" s="295" t="e">
        <f>VLOOKUP(A523,Adr!A:B,2,FALSE)</f>
        <v>#N/A</v>
      </c>
      <c r="C523" s="305"/>
      <c r="D523" s="297"/>
      <c r="E523" s="298"/>
      <c r="F523" s="294"/>
      <c r="G523" s="303"/>
      <c r="H523" s="303"/>
      <c r="I523" s="300"/>
      <c r="J523" s="301"/>
      <c r="K523" s="302"/>
      <c r="L523" s="301">
        <f t="shared" si="2"/>
        <v>0</v>
      </c>
      <c r="M523" s="302" t="e">
        <f t="shared" si="3"/>
        <v>#N/A</v>
      </c>
      <c r="N523" s="288">
        <f t="shared" si="4"/>
        <v>0</v>
      </c>
    </row>
    <row r="524" spans="1:14" ht="12.75">
      <c r="A524" s="261"/>
      <c r="B524" s="295" t="e">
        <f>VLOOKUP(A524,Adr!A:B,2,FALSE)</f>
        <v>#N/A</v>
      </c>
      <c r="C524" s="303"/>
      <c r="D524" s="304"/>
      <c r="E524" s="298"/>
      <c r="F524" s="294"/>
      <c r="G524" s="307"/>
      <c r="H524" s="303"/>
      <c r="I524" s="300"/>
      <c r="J524" s="301"/>
      <c r="K524" s="302"/>
      <c r="L524" s="301">
        <f t="shared" si="2"/>
        <v>0</v>
      </c>
      <c r="M524" s="302" t="e">
        <f t="shared" si="3"/>
        <v>#N/A</v>
      </c>
      <c r="N524" s="288">
        <f t="shared" si="4"/>
        <v>0</v>
      </c>
    </row>
    <row r="525" spans="1:14" ht="12.75">
      <c r="A525" s="261"/>
      <c r="B525" s="295" t="e">
        <f>VLOOKUP(A525,Adr!A:B,2,FALSE)</f>
        <v>#N/A</v>
      </c>
      <c r="C525" s="303"/>
      <c r="D525" s="304"/>
      <c r="E525" s="298"/>
      <c r="F525" s="294"/>
      <c r="G525" s="307"/>
      <c r="H525" s="303"/>
      <c r="I525" s="300"/>
      <c r="J525" s="301"/>
      <c r="K525" s="302"/>
      <c r="L525" s="301">
        <f t="shared" si="2"/>
        <v>0</v>
      </c>
      <c r="M525" s="302" t="e">
        <f t="shared" si="3"/>
        <v>#N/A</v>
      </c>
      <c r="N525" s="288">
        <f t="shared" si="4"/>
        <v>0</v>
      </c>
    </row>
    <row r="526" spans="1:14" ht="12.75">
      <c r="A526" s="294"/>
      <c r="B526" s="295" t="e">
        <f>VLOOKUP(A526,Adr!A:B,2,FALSE)</f>
        <v>#N/A</v>
      </c>
      <c r="C526" s="305"/>
      <c r="D526" s="297"/>
      <c r="E526" s="298"/>
      <c r="F526" s="294"/>
      <c r="G526" s="303"/>
      <c r="H526" s="303"/>
      <c r="I526" s="300"/>
      <c r="J526" s="301"/>
      <c r="K526" s="302"/>
      <c r="L526" s="301">
        <f t="shared" si="2"/>
        <v>0</v>
      </c>
      <c r="M526" s="302" t="e">
        <f t="shared" si="3"/>
        <v>#N/A</v>
      </c>
      <c r="N526" s="288">
        <f t="shared" si="4"/>
        <v>0</v>
      </c>
    </row>
    <row r="527" spans="1:14" ht="12.75">
      <c r="A527" s="294"/>
      <c r="B527" s="295" t="e">
        <f>VLOOKUP(A527,Adr!A:B,2,FALSE)</f>
        <v>#N/A</v>
      </c>
      <c r="C527" s="305"/>
      <c r="D527" s="297"/>
      <c r="E527" s="298"/>
      <c r="F527" s="294"/>
      <c r="G527" s="303"/>
      <c r="H527" s="303"/>
      <c r="I527" s="300"/>
      <c r="J527" s="301"/>
      <c r="K527" s="302"/>
      <c r="L527" s="301">
        <f t="shared" si="2"/>
        <v>0</v>
      </c>
      <c r="M527" s="302" t="e">
        <f t="shared" si="3"/>
        <v>#N/A</v>
      </c>
      <c r="N527" s="288">
        <f t="shared" si="4"/>
        <v>0</v>
      </c>
    </row>
    <row r="528" spans="1:14" ht="12.75">
      <c r="A528" s="294"/>
      <c r="B528" s="295" t="e">
        <f>VLOOKUP(A528,Adr!A:B,2,FALSE)</f>
        <v>#N/A</v>
      </c>
      <c r="C528" s="309"/>
      <c r="D528" s="304"/>
      <c r="E528" s="298"/>
      <c r="F528" s="294"/>
      <c r="G528" s="303"/>
      <c r="H528" s="303"/>
      <c r="I528" s="301"/>
      <c r="J528" s="301"/>
      <c r="K528" s="302"/>
      <c r="L528" s="301">
        <f t="shared" si="2"/>
        <v>0</v>
      </c>
      <c r="M528" s="302" t="e">
        <f t="shared" si="3"/>
        <v>#N/A</v>
      </c>
      <c r="N528" s="288">
        <f t="shared" si="4"/>
        <v>0</v>
      </c>
    </row>
    <row r="529" spans="1:14" ht="12.75">
      <c r="A529" s="294"/>
      <c r="B529" s="295" t="e">
        <f>VLOOKUP(A529,Adr!A:B,2,FALSE)</f>
        <v>#N/A</v>
      </c>
      <c r="C529" s="309"/>
      <c r="D529" s="304"/>
      <c r="E529" s="298"/>
      <c r="F529" s="294"/>
      <c r="G529" s="303"/>
      <c r="H529" s="303"/>
      <c r="I529" s="300"/>
      <c r="J529" s="301"/>
      <c r="K529" s="302"/>
      <c r="L529" s="301">
        <f t="shared" si="2"/>
        <v>0</v>
      </c>
      <c r="M529" s="302" t="e">
        <f t="shared" si="3"/>
        <v>#N/A</v>
      </c>
      <c r="N529" s="288">
        <f t="shared" si="4"/>
        <v>0</v>
      </c>
    </row>
    <row r="530" spans="1:14" ht="12.75">
      <c r="A530" s="294"/>
      <c r="B530" s="295" t="e">
        <f>VLOOKUP(A530,Adr!A:B,2,FALSE)</f>
        <v>#N/A</v>
      </c>
      <c r="C530" s="305"/>
      <c r="D530" s="297"/>
      <c r="E530" s="298"/>
      <c r="F530" s="294"/>
      <c r="G530" s="303"/>
      <c r="H530" s="303"/>
      <c r="I530" s="300"/>
      <c r="J530" s="301"/>
      <c r="K530" s="302"/>
      <c r="L530" s="301">
        <f t="shared" si="2"/>
        <v>0</v>
      </c>
      <c r="M530" s="302" t="e">
        <f t="shared" si="3"/>
        <v>#N/A</v>
      </c>
      <c r="N530" s="288">
        <f t="shared" si="4"/>
        <v>0</v>
      </c>
    </row>
    <row r="531" spans="1:14" ht="12.75">
      <c r="A531" s="294"/>
      <c r="B531" s="295" t="e">
        <f>VLOOKUP(A531,Adr!A:B,2,FALSE)</f>
        <v>#N/A</v>
      </c>
      <c r="C531" s="305"/>
      <c r="D531" s="297"/>
      <c r="E531" s="298"/>
      <c r="F531" s="294"/>
      <c r="G531" s="303"/>
      <c r="H531" s="303"/>
      <c r="I531" s="301"/>
      <c r="J531" s="301"/>
      <c r="K531" s="302"/>
      <c r="L531" s="301">
        <f t="shared" si="2"/>
        <v>0</v>
      </c>
      <c r="M531" s="302" t="e">
        <f t="shared" si="3"/>
        <v>#N/A</v>
      </c>
      <c r="N531" s="288">
        <f t="shared" si="4"/>
        <v>0</v>
      </c>
    </row>
    <row r="532" spans="1:14" ht="12.75">
      <c r="A532" s="256"/>
      <c r="B532" s="295" t="e">
        <f>VLOOKUP(A532,Adr!A:B,2,FALSE)</f>
        <v>#N/A</v>
      </c>
      <c r="C532" s="303"/>
      <c r="D532" s="304"/>
      <c r="E532" s="298"/>
      <c r="F532" s="294"/>
      <c r="G532" s="307"/>
      <c r="H532" s="303"/>
      <c r="I532" s="300"/>
      <c r="J532" s="301"/>
      <c r="K532" s="302"/>
      <c r="L532" s="301">
        <f t="shared" si="2"/>
        <v>0</v>
      </c>
      <c r="M532" s="302" t="e">
        <f t="shared" si="3"/>
        <v>#N/A</v>
      </c>
      <c r="N532" s="288">
        <f t="shared" si="4"/>
        <v>0</v>
      </c>
    </row>
    <row r="533" spans="1:14" ht="12.75">
      <c r="A533" s="294"/>
      <c r="B533" s="295" t="e">
        <f>VLOOKUP(A533,Adr!A:B,2,FALSE)</f>
        <v>#N/A</v>
      </c>
      <c r="C533" s="305"/>
      <c r="D533" s="297"/>
      <c r="E533" s="298"/>
      <c r="F533" s="294"/>
      <c r="G533" s="303"/>
      <c r="H533" s="303"/>
      <c r="I533" s="300"/>
      <c r="J533" s="301"/>
      <c r="K533" s="302"/>
      <c r="L533" s="301">
        <f t="shared" si="2"/>
        <v>0</v>
      </c>
      <c r="M533" s="302" t="e">
        <f t="shared" si="3"/>
        <v>#N/A</v>
      </c>
      <c r="N533" s="288">
        <f t="shared" si="4"/>
        <v>0</v>
      </c>
    </row>
    <row r="534" spans="1:14" ht="12.75">
      <c r="A534" s="294"/>
      <c r="B534" s="295" t="e">
        <f>VLOOKUP(A534,Adr!A:B,2,FALSE)</f>
        <v>#N/A</v>
      </c>
      <c r="C534" s="265"/>
      <c r="D534" s="313"/>
      <c r="E534" s="298"/>
      <c r="F534" s="299"/>
      <c r="G534" s="296"/>
      <c r="H534" s="296"/>
      <c r="I534" s="301"/>
      <c r="J534" s="301"/>
      <c r="K534" s="302"/>
      <c r="L534" s="301">
        <f t="shared" si="2"/>
        <v>0</v>
      </c>
      <c r="M534" s="302" t="e">
        <f t="shared" si="3"/>
        <v>#N/A</v>
      </c>
      <c r="N534" s="288">
        <f t="shared" si="4"/>
        <v>0</v>
      </c>
    </row>
    <row r="535" spans="1:14" ht="12.75">
      <c r="A535" s="294"/>
      <c r="B535" s="295" t="e">
        <f>VLOOKUP(A535,Adr!A:B,2,FALSE)</f>
        <v>#N/A</v>
      </c>
      <c r="C535" s="265"/>
      <c r="D535" s="313"/>
      <c r="E535" s="298"/>
      <c r="F535" s="299"/>
      <c r="G535" s="296"/>
      <c r="H535" s="296"/>
      <c r="I535" s="301"/>
      <c r="J535" s="301"/>
      <c r="K535" s="302"/>
      <c r="L535" s="301">
        <f t="shared" si="2"/>
        <v>0</v>
      </c>
      <c r="M535" s="302" t="e">
        <f t="shared" si="3"/>
        <v>#N/A</v>
      </c>
      <c r="N535" s="288">
        <f t="shared" si="4"/>
        <v>0</v>
      </c>
    </row>
    <row r="536" spans="1:14" ht="12.75">
      <c r="A536" s="294"/>
      <c r="B536" s="295" t="e">
        <f>VLOOKUP(A536,Adr!A:B,2,FALSE)</f>
        <v>#N/A</v>
      </c>
      <c r="C536" s="265"/>
      <c r="D536" s="313"/>
      <c r="E536" s="298"/>
      <c r="F536" s="299"/>
      <c r="G536" s="296"/>
      <c r="H536" s="296"/>
      <c r="I536" s="301"/>
      <c r="J536" s="301"/>
      <c r="K536" s="302"/>
      <c r="L536" s="301">
        <f t="shared" si="2"/>
        <v>0</v>
      </c>
      <c r="M536" s="302" t="e">
        <f t="shared" si="3"/>
        <v>#N/A</v>
      </c>
      <c r="N536" s="288">
        <f t="shared" si="4"/>
        <v>0</v>
      </c>
    </row>
    <row r="537" spans="1:14" ht="12.75">
      <c r="A537" s="294"/>
      <c r="B537" s="295" t="e">
        <f>VLOOKUP(A537,Adr!A:B,2,FALSE)</f>
        <v>#N/A</v>
      </c>
      <c r="C537" s="265"/>
      <c r="D537" s="313"/>
      <c r="E537" s="298"/>
      <c r="F537" s="299"/>
      <c r="G537" s="296"/>
      <c r="H537" s="296"/>
      <c r="I537" s="301"/>
      <c r="J537" s="301"/>
      <c r="K537" s="302"/>
      <c r="L537" s="301">
        <f t="shared" si="2"/>
        <v>0</v>
      </c>
      <c r="M537" s="302" t="e">
        <f t="shared" si="3"/>
        <v>#N/A</v>
      </c>
      <c r="N537" s="288">
        <f t="shared" si="4"/>
        <v>0</v>
      </c>
    </row>
    <row r="538" spans="1:14" ht="12.75">
      <c r="A538" s="294"/>
      <c r="B538" s="295" t="e">
        <f>VLOOKUP(A538,Adr!A:B,2,FALSE)</f>
        <v>#N/A</v>
      </c>
      <c r="C538" s="265"/>
      <c r="D538" s="313"/>
      <c r="E538" s="298"/>
      <c r="F538" s="299"/>
      <c r="G538" s="296"/>
      <c r="H538" s="296"/>
      <c r="I538" s="301"/>
      <c r="J538" s="301"/>
      <c r="K538" s="302"/>
      <c r="L538" s="301">
        <f t="shared" si="2"/>
        <v>0</v>
      </c>
      <c r="M538" s="302" t="e">
        <f t="shared" si="3"/>
        <v>#N/A</v>
      </c>
      <c r="N538" s="288">
        <f t="shared" si="4"/>
        <v>0</v>
      </c>
    </row>
    <row r="539" spans="1:14" ht="12.75">
      <c r="A539" s="294"/>
      <c r="B539" s="295" t="e">
        <f>VLOOKUP(A539,Adr!A:B,2,FALSE)</f>
        <v>#N/A</v>
      </c>
      <c r="C539" s="265"/>
      <c r="D539" s="313"/>
      <c r="E539" s="298"/>
      <c r="F539" s="299"/>
      <c r="G539" s="296"/>
      <c r="H539" s="296"/>
      <c r="I539" s="301"/>
      <c r="J539" s="301"/>
      <c r="K539" s="302"/>
      <c r="L539" s="301">
        <f t="shared" si="2"/>
        <v>0</v>
      </c>
      <c r="M539" s="302" t="e">
        <f t="shared" si="3"/>
        <v>#N/A</v>
      </c>
      <c r="N539" s="288">
        <f t="shared" si="4"/>
        <v>0</v>
      </c>
    </row>
    <row r="540" spans="1:14" ht="12.75">
      <c r="A540" s="299"/>
      <c r="B540" s="295" t="e">
        <f>VLOOKUP(A540,Adr!A:B,2,FALSE)</f>
        <v>#N/A</v>
      </c>
      <c r="C540" s="296"/>
      <c r="D540" s="297"/>
      <c r="E540" s="298"/>
      <c r="F540" s="299"/>
      <c r="G540" s="296"/>
      <c r="H540" s="296"/>
      <c r="I540" s="300"/>
      <c r="J540" s="301"/>
      <c r="K540" s="302"/>
      <c r="L540" s="301">
        <f t="shared" si="2"/>
        <v>0</v>
      </c>
      <c r="M540" s="302" t="e">
        <f t="shared" si="3"/>
        <v>#N/A</v>
      </c>
      <c r="N540" s="288">
        <f t="shared" si="4"/>
        <v>0</v>
      </c>
    </row>
    <row r="541" spans="1:14" ht="12.75">
      <c r="A541" s="294"/>
      <c r="B541" s="295" t="e">
        <f>VLOOKUP(A541,Adr!A:B,2,FALSE)</f>
        <v>#N/A</v>
      </c>
      <c r="C541" s="265"/>
      <c r="D541" s="313"/>
      <c r="E541" s="298"/>
      <c r="F541" s="299"/>
      <c r="G541" s="296"/>
      <c r="H541" s="296"/>
      <c r="I541" s="301"/>
      <c r="J541" s="301"/>
      <c r="K541" s="302"/>
      <c r="L541" s="301">
        <f t="shared" si="2"/>
        <v>0</v>
      </c>
      <c r="M541" s="302" t="e">
        <f t="shared" si="3"/>
        <v>#N/A</v>
      </c>
      <c r="N541" s="288">
        <f t="shared" si="4"/>
        <v>0</v>
      </c>
    </row>
    <row r="542" spans="1:14" ht="12.75">
      <c r="A542" s="299"/>
      <c r="B542" s="295" t="e">
        <f>VLOOKUP(A542,Adr!A:B,2,FALSE)</f>
        <v>#N/A</v>
      </c>
      <c r="C542" s="296"/>
      <c r="D542" s="297"/>
      <c r="E542" s="298"/>
      <c r="F542" s="299"/>
      <c r="G542" s="303"/>
      <c r="H542" s="296"/>
      <c r="I542" s="300"/>
      <c r="J542" s="301"/>
      <c r="K542" s="302"/>
      <c r="L542" s="301">
        <f t="shared" si="2"/>
        <v>0</v>
      </c>
      <c r="M542" s="302" t="e">
        <f t="shared" si="3"/>
        <v>#N/A</v>
      </c>
      <c r="N542" s="288">
        <f t="shared" si="4"/>
        <v>0</v>
      </c>
    </row>
    <row r="543" spans="1:14" ht="12.75">
      <c r="A543" s="294"/>
      <c r="B543" s="295" t="e">
        <f>VLOOKUP(A543,Adr!A:B,2,FALSE)</f>
        <v>#N/A</v>
      </c>
      <c r="C543" s="305"/>
      <c r="D543" s="297"/>
      <c r="E543" s="298"/>
      <c r="F543" s="294"/>
      <c r="G543" s="303"/>
      <c r="H543" s="303"/>
      <c r="I543" s="301"/>
      <c r="J543" s="301"/>
      <c r="K543" s="302"/>
      <c r="L543" s="301">
        <f t="shared" si="2"/>
        <v>0</v>
      </c>
      <c r="M543" s="302" t="e">
        <f t="shared" si="3"/>
        <v>#N/A</v>
      </c>
      <c r="N543" s="288">
        <f t="shared" si="4"/>
        <v>0</v>
      </c>
    </row>
    <row r="544" spans="1:14" ht="12.75">
      <c r="A544" s="294"/>
      <c r="B544" s="295" t="e">
        <f>VLOOKUP(A544,Adr!A:B,2,FALSE)</f>
        <v>#N/A</v>
      </c>
      <c r="C544" s="309"/>
      <c r="D544" s="304"/>
      <c r="E544" s="298"/>
      <c r="F544" s="294"/>
      <c r="G544" s="303"/>
      <c r="H544" s="303"/>
      <c r="I544" s="301"/>
      <c r="J544" s="301"/>
      <c r="K544" s="302"/>
      <c r="L544" s="301">
        <f t="shared" si="2"/>
        <v>0</v>
      </c>
      <c r="M544" s="302" t="e">
        <f t="shared" si="3"/>
        <v>#N/A</v>
      </c>
      <c r="N544" s="288">
        <f t="shared" si="4"/>
        <v>0</v>
      </c>
    </row>
    <row r="545" spans="1:14" ht="12.75">
      <c r="A545" s="294"/>
      <c r="B545" s="295" t="e">
        <f>VLOOKUP(A545,Adr!A:B,2,FALSE)</f>
        <v>#N/A</v>
      </c>
      <c r="C545" s="309"/>
      <c r="D545" s="304"/>
      <c r="E545" s="298"/>
      <c r="F545" s="294"/>
      <c r="G545" s="303"/>
      <c r="H545" s="303"/>
      <c r="I545" s="301"/>
      <c r="J545" s="301"/>
      <c r="K545" s="302"/>
      <c r="L545" s="301">
        <f t="shared" si="2"/>
        <v>0</v>
      </c>
      <c r="M545" s="302" t="e">
        <f t="shared" si="3"/>
        <v>#N/A</v>
      </c>
      <c r="N545" s="288">
        <f t="shared" si="4"/>
        <v>0</v>
      </c>
    </row>
    <row r="546" spans="1:14" ht="12.75">
      <c r="A546" s="294"/>
      <c r="B546" s="295" t="e">
        <f>VLOOKUP(A546,Adr!A:B,2,FALSE)</f>
        <v>#N/A</v>
      </c>
      <c r="C546" s="309"/>
      <c r="D546" s="304"/>
      <c r="E546" s="298"/>
      <c r="F546" s="294"/>
      <c r="G546" s="303"/>
      <c r="H546" s="303"/>
      <c r="I546" s="301"/>
      <c r="J546" s="301"/>
      <c r="K546" s="302"/>
      <c r="L546" s="301">
        <f t="shared" si="2"/>
        <v>0</v>
      </c>
      <c r="M546" s="302" t="e">
        <f t="shared" si="3"/>
        <v>#N/A</v>
      </c>
      <c r="N546" s="288">
        <f t="shared" si="4"/>
        <v>0</v>
      </c>
    </row>
    <row r="547" spans="1:14" ht="12.75">
      <c r="A547" s="294"/>
      <c r="B547" s="295" t="e">
        <f>VLOOKUP(A547,Adr!A:B,2,FALSE)</f>
        <v>#N/A</v>
      </c>
      <c r="C547" s="309"/>
      <c r="D547" s="304"/>
      <c r="E547" s="298"/>
      <c r="F547" s="294"/>
      <c r="G547" s="303"/>
      <c r="H547" s="303"/>
      <c r="I547" s="301"/>
      <c r="J547" s="301"/>
      <c r="K547" s="302"/>
      <c r="L547" s="301">
        <f t="shared" si="2"/>
        <v>0</v>
      </c>
      <c r="M547" s="302" t="e">
        <f t="shared" si="3"/>
        <v>#N/A</v>
      </c>
      <c r="N547" s="288">
        <f t="shared" si="4"/>
        <v>0</v>
      </c>
    </row>
    <row r="548" spans="1:14" ht="12.75">
      <c r="A548" s="294"/>
      <c r="B548" s="295" t="e">
        <f>VLOOKUP(A548,Adr!A:B,2,FALSE)</f>
        <v>#N/A</v>
      </c>
      <c r="C548" s="309"/>
      <c r="D548" s="304"/>
      <c r="E548" s="298"/>
      <c r="F548" s="294"/>
      <c r="G548" s="303"/>
      <c r="H548" s="303"/>
      <c r="I548" s="301"/>
      <c r="J548" s="301"/>
      <c r="K548" s="302"/>
      <c r="L548" s="301">
        <f t="shared" si="2"/>
        <v>0</v>
      </c>
      <c r="M548" s="302" t="e">
        <f t="shared" si="3"/>
        <v>#N/A</v>
      </c>
      <c r="N548" s="288">
        <f t="shared" si="4"/>
        <v>0</v>
      </c>
    </row>
    <row r="549" spans="1:14" ht="12.75">
      <c r="A549" s="294"/>
      <c r="B549" s="295" t="e">
        <f>VLOOKUP(A549,Adr!A:B,2,FALSE)</f>
        <v>#N/A</v>
      </c>
      <c r="C549" s="296"/>
      <c r="D549" s="297"/>
      <c r="E549" s="298"/>
      <c r="F549" s="299"/>
      <c r="G549" s="296"/>
      <c r="H549" s="296"/>
      <c r="I549" s="300"/>
      <c r="J549" s="301"/>
      <c r="K549" s="302"/>
      <c r="L549" s="301">
        <f t="shared" si="2"/>
        <v>0</v>
      </c>
      <c r="M549" s="302" t="e">
        <f t="shared" si="3"/>
        <v>#N/A</v>
      </c>
      <c r="N549" s="288">
        <f t="shared" si="4"/>
        <v>0</v>
      </c>
    </row>
    <row r="550" spans="1:14" ht="12.75">
      <c r="A550" s="294"/>
      <c r="B550" s="295" t="e">
        <f>VLOOKUP(A550,Adr!A:B,2,FALSE)</f>
        <v>#N/A</v>
      </c>
      <c r="C550" s="296"/>
      <c r="D550" s="297"/>
      <c r="E550" s="298"/>
      <c r="F550" s="299"/>
      <c r="G550" s="296"/>
      <c r="H550" s="296"/>
      <c r="I550" s="300"/>
      <c r="J550" s="301"/>
      <c r="K550" s="302"/>
      <c r="L550" s="301">
        <f t="shared" si="2"/>
        <v>0</v>
      </c>
      <c r="M550" s="302" t="e">
        <f t="shared" si="3"/>
        <v>#N/A</v>
      </c>
      <c r="N550" s="288">
        <f t="shared" si="4"/>
        <v>0</v>
      </c>
    </row>
    <row r="551" spans="1:14" ht="12.75">
      <c r="A551" s="294"/>
      <c r="B551" s="295" t="e">
        <f>VLOOKUP(A551,Adr!A:B,2,FALSE)</f>
        <v>#N/A</v>
      </c>
      <c r="C551" s="296"/>
      <c r="D551" s="297"/>
      <c r="E551" s="298"/>
      <c r="F551" s="299"/>
      <c r="G551" s="296"/>
      <c r="H551" s="296"/>
      <c r="I551" s="300"/>
      <c r="J551" s="301"/>
      <c r="K551" s="302"/>
      <c r="L551" s="301">
        <f t="shared" si="2"/>
        <v>0</v>
      </c>
      <c r="M551" s="302" t="e">
        <f t="shared" si="3"/>
        <v>#N/A</v>
      </c>
      <c r="N551" s="288">
        <f t="shared" si="4"/>
        <v>0</v>
      </c>
    </row>
    <row r="552" spans="1:14" ht="12.75">
      <c r="A552" s="294"/>
      <c r="B552" s="295" t="e">
        <f>VLOOKUP(A552,Adr!A:B,2,FALSE)</f>
        <v>#N/A</v>
      </c>
      <c r="C552" s="296"/>
      <c r="D552" s="297"/>
      <c r="E552" s="298"/>
      <c r="F552" s="299"/>
      <c r="G552" s="296"/>
      <c r="H552" s="296"/>
      <c r="I552" s="300"/>
      <c r="J552" s="301"/>
      <c r="K552" s="302"/>
      <c r="L552" s="301">
        <f t="shared" si="2"/>
        <v>0</v>
      </c>
      <c r="M552" s="302" t="e">
        <f t="shared" si="3"/>
        <v>#N/A</v>
      </c>
      <c r="N552" s="288">
        <f t="shared" si="4"/>
        <v>0</v>
      </c>
    </row>
    <row r="553" spans="1:14" ht="12.75">
      <c r="A553" s="294"/>
      <c r="B553" s="295" t="e">
        <f>VLOOKUP(A553,Adr!A:B,2,FALSE)</f>
        <v>#N/A</v>
      </c>
      <c r="C553" s="303"/>
      <c r="D553" s="304"/>
      <c r="E553" s="298"/>
      <c r="F553" s="294"/>
      <c r="G553" s="303"/>
      <c r="H553" s="303"/>
      <c r="I553" s="300"/>
      <c r="J553" s="301"/>
      <c r="K553" s="302"/>
      <c r="L553" s="301">
        <f t="shared" si="2"/>
        <v>0</v>
      </c>
      <c r="M553" s="302" t="e">
        <f t="shared" si="3"/>
        <v>#N/A</v>
      </c>
      <c r="N553" s="288">
        <f t="shared" si="4"/>
        <v>0</v>
      </c>
    </row>
    <row r="554" spans="1:14" ht="12.75">
      <c r="A554" s="294"/>
      <c r="B554" s="295" t="e">
        <f>VLOOKUP(A554,Adr!A:B,2,FALSE)</f>
        <v>#N/A</v>
      </c>
      <c r="C554" s="265"/>
      <c r="D554" s="313"/>
      <c r="E554" s="298"/>
      <c r="F554" s="299"/>
      <c r="G554" s="296"/>
      <c r="H554" s="296"/>
      <c r="I554" s="301"/>
      <c r="J554" s="301"/>
      <c r="K554" s="302"/>
      <c r="L554" s="301">
        <f t="shared" si="2"/>
        <v>0</v>
      </c>
      <c r="M554" s="302" t="e">
        <f t="shared" si="3"/>
        <v>#N/A</v>
      </c>
      <c r="N554" s="288">
        <f t="shared" si="4"/>
        <v>0</v>
      </c>
    </row>
    <row r="555" spans="1:14" ht="12.75">
      <c r="A555" s="294"/>
      <c r="B555" s="295" t="e">
        <f>VLOOKUP(A555,Adr!A:B,2,FALSE)</f>
        <v>#N/A</v>
      </c>
      <c r="C555" s="265"/>
      <c r="D555" s="313"/>
      <c r="E555" s="298"/>
      <c r="F555" s="299"/>
      <c r="G555" s="296"/>
      <c r="H555" s="296"/>
      <c r="I555" s="301"/>
      <c r="J555" s="301"/>
      <c r="K555" s="302"/>
      <c r="L555" s="301">
        <f t="shared" si="2"/>
        <v>0</v>
      </c>
      <c r="M555" s="302" t="e">
        <f t="shared" si="3"/>
        <v>#N/A</v>
      </c>
      <c r="N555" s="288">
        <f t="shared" si="4"/>
        <v>0</v>
      </c>
    </row>
    <row r="556" spans="1:14" ht="12.75">
      <c r="A556" s="294"/>
      <c r="B556" s="295" t="e">
        <f>VLOOKUP(A556,Adr!A:B,2,FALSE)</f>
        <v>#N/A</v>
      </c>
      <c r="C556" s="296"/>
      <c r="D556" s="297"/>
      <c r="E556" s="298"/>
      <c r="F556" s="299"/>
      <c r="G556" s="296"/>
      <c r="H556" s="296"/>
      <c r="I556" s="300"/>
      <c r="J556" s="301"/>
      <c r="K556" s="302"/>
      <c r="L556" s="301">
        <f t="shared" si="2"/>
        <v>0</v>
      </c>
      <c r="M556" s="302" t="e">
        <f t="shared" si="3"/>
        <v>#N/A</v>
      </c>
      <c r="N556" s="288">
        <f t="shared" si="4"/>
        <v>0</v>
      </c>
    </row>
    <row r="557" spans="1:14" ht="12.75">
      <c r="A557" s="299"/>
      <c r="B557" s="295" t="e">
        <f>VLOOKUP(A557,Adr!A:B,2,FALSE)</f>
        <v>#N/A</v>
      </c>
      <c r="C557" s="296"/>
      <c r="D557" s="297"/>
      <c r="E557" s="310"/>
      <c r="F557" s="299"/>
      <c r="G557" s="296"/>
      <c r="H557" s="296"/>
      <c r="I557" s="300"/>
      <c r="J557" s="301"/>
      <c r="K557" s="302"/>
      <c r="L557" s="301">
        <f t="shared" si="2"/>
        <v>0</v>
      </c>
      <c r="M557" s="302" t="e">
        <f t="shared" si="3"/>
        <v>#N/A</v>
      </c>
      <c r="N557" s="288">
        <f t="shared" si="4"/>
        <v>0</v>
      </c>
    </row>
    <row r="558" spans="1:14" ht="12.75">
      <c r="A558" s="294"/>
      <c r="B558" s="295" t="e">
        <f>VLOOKUP(A558,Adr!A:B,2,FALSE)</f>
        <v>#N/A</v>
      </c>
      <c r="C558" s="305"/>
      <c r="D558" s="297"/>
      <c r="E558" s="298"/>
      <c r="F558" s="294"/>
      <c r="G558" s="303"/>
      <c r="H558" s="303"/>
      <c r="I558" s="301"/>
      <c r="J558" s="301"/>
      <c r="K558" s="302"/>
      <c r="L558" s="301">
        <f t="shared" si="2"/>
        <v>0</v>
      </c>
      <c r="M558" s="302" t="e">
        <f t="shared" si="3"/>
        <v>#N/A</v>
      </c>
      <c r="N558" s="288">
        <f t="shared" si="4"/>
        <v>0</v>
      </c>
    </row>
    <row r="559" spans="1:14" ht="12.75">
      <c r="A559" s="294"/>
      <c r="B559" s="295" t="e">
        <f>VLOOKUP(A559,Adr!A:B,2,FALSE)</f>
        <v>#N/A</v>
      </c>
      <c r="C559" s="305"/>
      <c r="D559" s="297"/>
      <c r="E559" s="298"/>
      <c r="F559" s="294"/>
      <c r="G559" s="303"/>
      <c r="H559" s="303"/>
      <c r="I559" s="301"/>
      <c r="J559" s="301"/>
      <c r="K559" s="302"/>
      <c r="L559" s="301">
        <f t="shared" si="2"/>
        <v>0</v>
      </c>
      <c r="M559" s="302" t="e">
        <f t="shared" si="3"/>
        <v>#N/A</v>
      </c>
      <c r="N559" s="288">
        <f t="shared" si="4"/>
        <v>0</v>
      </c>
    </row>
    <row r="560" spans="1:14" ht="12.75">
      <c r="A560" s="294"/>
      <c r="B560" s="295" t="e">
        <f>VLOOKUP(A560,Adr!A:B,2,FALSE)</f>
        <v>#N/A</v>
      </c>
      <c r="C560" s="305"/>
      <c r="D560" s="297"/>
      <c r="E560" s="298"/>
      <c r="F560" s="299"/>
      <c r="G560" s="296"/>
      <c r="H560" s="296"/>
      <c r="I560" s="301"/>
      <c r="J560" s="301"/>
      <c r="K560" s="302"/>
      <c r="L560" s="301">
        <f t="shared" si="2"/>
        <v>0</v>
      </c>
      <c r="M560" s="302" t="e">
        <f t="shared" si="3"/>
        <v>#N/A</v>
      </c>
      <c r="N560" s="288">
        <f t="shared" si="4"/>
        <v>0</v>
      </c>
    </row>
    <row r="561" spans="1:14" ht="12.75">
      <c r="A561" s="294"/>
      <c r="B561" s="295" t="e">
        <f>VLOOKUP(A561,Adr!A:B,2,FALSE)</f>
        <v>#N/A</v>
      </c>
      <c r="C561" s="305"/>
      <c r="D561" s="297"/>
      <c r="E561" s="298"/>
      <c r="F561" s="299"/>
      <c r="G561" s="296"/>
      <c r="H561" s="296"/>
      <c r="I561" s="301"/>
      <c r="J561" s="301"/>
      <c r="K561" s="302"/>
      <c r="L561" s="301">
        <f t="shared" si="2"/>
        <v>0</v>
      </c>
      <c r="M561" s="302" t="e">
        <f t="shared" si="3"/>
        <v>#N/A</v>
      </c>
      <c r="N561" s="288">
        <f t="shared" si="4"/>
        <v>0</v>
      </c>
    </row>
    <row r="562" spans="1:14" ht="12.75">
      <c r="A562" s="299"/>
      <c r="B562" s="295" t="e">
        <f>VLOOKUP(A562,Adr!A:B,2,FALSE)</f>
        <v>#N/A</v>
      </c>
      <c r="C562" s="296"/>
      <c r="D562" s="297"/>
      <c r="E562" s="310"/>
      <c r="F562" s="299"/>
      <c r="G562" s="296"/>
      <c r="H562" s="296"/>
      <c r="I562" s="300"/>
      <c r="J562" s="301"/>
      <c r="K562" s="302"/>
      <c r="L562" s="301">
        <f t="shared" si="2"/>
        <v>0</v>
      </c>
      <c r="M562" s="302" t="e">
        <f t="shared" si="3"/>
        <v>#N/A</v>
      </c>
      <c r="N562" s="288">
        <f t="shared" si="4"/>
        <v>0</v>
      </c>
    </row>
    <row r="563" spans="1:14" ht="12.75">
      <c r="A563" s="294"/>
      <c r="B563" s="295" t="e">
        <f>VLOOKUP(A563,Adr!A:B,2,FALSE)</f>
        <v>#N/A</v>
      </c>
      <c r="C563" s="305"/>
      <c r="D563" s="297"/>
      <c r="E563" s="298"/>
      <c r="F563" s="299"/>
      <c r="G563" s="296"/>
      <c r="H563" s="296"/>
      <c r="I563" s="301"/>
      <c r="J563" s="301"/>
      <c r="K563" s="302"/>
      <c r="L563" s="301">
        <f t="shared" si="2"/>
        <v>0</v>
      </c>
      <c r="M563" s="302" t="e">
        <f t="shared" si="3"/>
        <v>#N/A</v>
      </c>
      <c r="N563" s="288">
        <f t="shared" si="4"/>
        <v>0</v>
      </c>
    </row>
    <row r="564" spans="1:14" ht="12.75">
      <c r="A564" s="299"/>
      <c r="B564" s="295" t="e">
        <f>VLOOKUP(A564,Adr!A:B,2,FALSE)</f>
        <v>#N/A</v>
      </c>
      <c r="C564" s="296"/>
      <c r="D564" s="297"/>
      <c r="E564" s="310"/>
      <c r="F564" s="299"/>
      <c r="G564" s="296"/>
      <c r="H564" s="296"/>
      <c r="I564" s="300"/>
      <c r="J564" s="301"/>
      <c r="K564" s="302"/>
      <c r="L564" s="301">
        <f t="shared" si="2"/>
        <v>0</v>
      </c>
      <c r="M564" s="302" t="e">
        <f t="shared" si="3"/>
        <v>#N/A</v>
      </c>
      <c r="N564" s="288">
        <f t="shared" si="4"/>
        <v>0</v>
      </c>
    </row>
    <row r="565" spans="1:14" ht="12.75">
      <c r="A565" s="294"/>
      <c r="B565" s="295" t="e">
        <f>VLOOKUP(A565,Adr!A:B,2,FALSE)</f>
        <v>#N/A</v>
      </c>
      <c r="C565" s="305"/>
      <c r="D565" s="297"/>
      <c r="E565" s="298"/>
      <c r="F565" s="294"/>
      <c r="G565" s="303"/>
      <c r="H565" s="303"/>
      <c r="I565" s="301"/>
      <c r="J565" s="301"/>
      <c r="K565" s="302"/>
      <c r="L565" s="301">
        <f t="shared" si="2"/>
        <v>0</v>
      </c>
      <c r="M565" s="302" t="e">
        <f t="shared" si="3"/>
        <v>#N/A</v>
      </c>
      <c r="N565" s="288">
        <f t="shared" si="4"/>
        <v>0</v>
      </c>
    </row>
    <row r="566" spans="1:14" ht="12.75">
      <c r="A566" s="294"/>
      <c r="B566" s="295" t="e">
        <f>VLOOKUP(A566,Adr!A:B,2,FALSE)</f>
        <v>#N/A</v>
      </c>
      <c r="C566" s="305"/>
      <c r="D566" s="297"/>
      <c r="E566" s="298"/>
      <c r="F566" s="294"/>
      <c r="G566" s="303"/>
      <c r="H566" s="303"/>
      <c r="I566" s="301"/>
      <c r="J566" s="301"/>
      <c r="K566" s="302"/>
      <c r="L566" s="301">
        <f t="shared" si="2"/>
        <v>0</v>
      </c>
      <c r="M566" s="302" t="e">
        <f t="shared" si="3"/>
        <v>#N/A</v>
      </c>
      <c r="N566" s="288">
        <f t="shared" si="4"/>
        <v>0</v>
      </c>
    </row>
    <row r="567" spans="1:14" ht="12.75">
      <c r="A567" s="294"/>
      <c r="B567" s="295" t="e">
        <f>VLOOKUP(A567,Adr!A:B,2,FALSE)</f>
        <v>#N/A</v>
      </c>
      <c r="C567" s="309"/>
      <c r="D567" s="304"/>
      <c r="E567" s="298"/>
      <c r="F567" s="294"/>
      <c r="G567" s="303"/>
      <c r="H567" s="303"/>
      <c r="I567" s="301"/>
      <c r="J567" s="301"/>
      <c r="K567" s="302"/>
      <c r="L567" s="301">
        <f t="shared" si="2"/>
        <v>0</v>
      </c>
      <c r="M567" s="302" t="e">
        <f t="shared" si="3"/>
        <v>#N/A</v>
      </c>
      <c r="N567" s="288">
        <f t="shared" si="4"/>
        <v>0</v>
      </c>
    </row>
    <row r="568" spans="1:14" ht="12.75">
      <c r="A568" s="294"/>
      <c r="B568" s="295" t="e">
        <f>VLOOKUP(A568,Adr!A:B,2,FALSE)</f>
        <v>#N/A</v>
      </c>
      <c r="C568" s="305"/>
      <c r="D568" s="297"/>
      <c r="E568" s="298"/>
      <c r="F568" s="299"/>
      <c r="G568" s="296"/>
      <c r="H568" s="296"/>
      <c r="I568" s="301"/>
      <c r="J568" s="301"/>
      <c r="K568" s="302"/>
      <c r="L568" s="301">
        <f t="shared" si="2"/>
        <v>0</v>
      </c>
      <c r="M568" s="302" t="e">
        <f t="shared" si="3"/>
        <v>#N/A</v>
      </c>
      <c r="N568" s="288">
        <f t="shared" si="4"/>
        <v>0</v>
      </c>
    </row>
    <row r="569" spans="1:14" ht="12.75">
      <c r="A569" s="294"/>
      <c r="B569" s="295" t="e">
        <f>VLOOKUP(A569,Adr!A:B,2,FALSE)</f>
        <v>#N/A</v>
      </c>
      <c r="C569" s="305"/>
      <c r="D569" s="306"/>
      <c r="E569" s="298"/>
      <c r="F569" s="294"/>
      <c r="G569" s="303"/>
      <c r="H569" s="303"/>
      <c r="I569" s="301"/>
      <c r="J569" s="301"/>
      <c r="K569" s="302"/>
      <c r="L569" s="301">
        <f t="shared" si="2"/>
        <v>0</v>
      </c>
      <c r="M569" s="302" t="e">
        <f t="shared" si="3"/>
        <v>#N/A</v>
      </c>
      <c r="N569" s="288">
        <f t="shared" si="4"/>
        <v>0</v>
      </c>
    </row>
    <row r="570" spans="1:14" ht="12.75">
      <c r="A570" s="294"/>
      <c r="B570" s="295" t="e">
        <f>VLOOKUP(A570,Adr!A:B,2,FALSE)</f>
        <v>#N/A</v>
      </c>
      <c r="C570" s="305"/>
      <c r="D570" s="297"/>
      <c r="E570" s="298"/>
      <c r="F570" s="294"/>
      <c r="G570" s="303"/>
      <c r="H570" s="303"/>
      <c r="I570" s="301"/>
      <c r="J570" s="301"/>
      <c r="K570" s="302"/>
      <c r="L570" s="301">
        <f t="shared" si="2"/>
        <v>0</v>
      </c>
      <c r="M570" s="302" t="e">
        <f t="shared" si="3"/>
        <v>#N/A</v>
      </c>
      <c r="N570" s="288">
        <f t="shared" si="4"/>
        <v>0</v>
      </c>
    </row>
    <row r="571" spans="1:14" ht="12.75">
      <c r="A571" s="256"/>
      <c r="B571" s="295" t="e">
        <f>VLOOKUP(A571,Adr!A:B,2,FALSE)</f>
        <v>#N/A</v>
      </c>
      <c r="C571" s="303"/>
      <c r="D571" s="304"/>
      <c r="E571" s="298"/>
      <c r="F571" s="294"/>
      <c r="G571" s="307"/>
      <c r="H571" s="303"/>
      <c r="I571" s="300"/>
      <c r="J571" s="301"/>
      <c r="K571" s="302"/>
      <c r="L571" s="301">
        <f t="shared" si="2"/>
        <v>0</v>
      </c>
      <c r="M571" s="302" t="e">
        <f t="shared" si="3"/>
        <v>#N/A</v>
      </c>
      <c r="N571" s="288">
        <f t="shared" si="4"/>
        <v>0</v>
      </c>
    </row>
    <row r="572" spans="1:14" ht="12.75">
      <c r="A572" s="294"/>
      <c r="B572" s="295" t="e">
        <f>VLOOKUP(A572,Adr!A:B,2,FALSE)</f>
        <v>#N/A</v>
      </c>
      <c r="C572" s="309"/>
      <c r="D572" s="304"/>
      <c r="E572" s="298"/>
      <c r="F572" s="294"/>
      <c r="G572" s="303"/>
      <c r="H572" s="303"/>
      <c r="I572" s="301"/>
      <c r="J572" s="301"/>
      <c r="K572" s="302"/>
      <c r="L572" s="301">
        <f t="shared" si="2"/>
        <v>0</v>
      </c>
      <c r="M572" s="302" t="e">
        <f t="shared" si="3"/>
        <v>#N/A</v>
      </c>
      <c r="N572" s="288">
        <f t="shared" si="4"/>
        <v>0</v>
      </c>
    </row>
    <row r="573" spans="1:14" ht="12.75">
      <c r="A573" s="256"/>
      <c r="B573" s="295" t="e">
        <f>VLOOKUP(A573,Adr!A:B,2,FALSE)</f>
        <v>#N/A</v>
      </c>
      <c r="C573" s="303"/>
      <c r="D573" s="304"/>
      <c r="E573" s="298"/>
      <c r="F573" s="294"/>
      <c r="G573" s="307"/>
      <c r="H573" s="303"/>
      <c r="I573" s="300"/>
      <c r="J573" s="301"/>
      <c r="K573" s="302"/>
      <c r="L573" s="301">
        <f t="shared" si="2"/>
        <v>0</v>
      </c>
      <c r="M573" s="302" t="e">
        <f t="shared" si="3"/>
        <v>#N/A</v>
      </c>
      <c r="N573" s="288">
        <f t="shared" si="4"/>
        <v>0</v>
      </c>
    </row>
    <row r="574" spans="1:14" ht="12.75">
      <c r="A574" s="294"/>
      <c r="B574" s="295" t="e">
        <f>VLOOKUP(A574,Adr!A:B,2,FALSE)</f>
        <v>#N/A</v>
      </c>
      <c r="C574" s="303"/>
      <c r="D574" s="297"/>
      <c r="E574" s="298"/>
      <c r="F574" s="294"/>
      <c r="G574" s="303"/>
      <c r="H574" s="303"/>
      <c r="I574" s="300"/>
      <c r="J574" s="301"/>
      <c r="K574" s="302"/>
      <c r="L574" s="301">
        <f t="shared" si="2"/>
        <v>0</v>
      </c>
      <c r="M574" s="302" t="e">
        <f t="shared" si="3"/>
        <v>#N/A</v>
      </c>
      <c r="N574" s="288">
        <f t="shared" si="4"/>
        <v>0</v>
      </c>
    </row>
    <row r="575" spans="1:14" ht="12.75">
      <c r="A575" s="294"/>
      <c r="B575" s="295" t="e">
        <f>VLOOKUP(A575,Adr!A:B,2,FALSE)</f>
        <v>#N/A</v>
      </c>
      <c r="C575" s="303"/>
      <c r="D575" s="304"/>
      <c r="E575" s="298"/>
      <c r="F575" s="294"/>
      <c r="G575" s="303"/>
      <c r="H575" s="303"/>
      <c r="I575" s="300"/>
      <c r="J575" s="301"/>
      <c r="K575" s="302"/>
      <c r="L575" s="301">
        <f t="shared" si="2"/>
        <v>0</v>
      </c>
      <c r="M575" s="302" t="e">
        <f t="shared" si="3"/>
        <v>#N/A</v>
      </c>
      <c r="N575" s="288">
        <f t="shared" si="4"/>
        <v>0</v>
      </c>
    </row>
    <row r="576" spans="1:14" ht="12.75">
      <c r="A576" s="294"/>
      <c r="B576" s="295" t="e">
        <f>VLOOKUP(A576,Adr!A:B,2,FALSE)</f>
        <v>#N/A</v>
      </c>
      <c r="C576" s="303"/>
      <c r="D576" s="304"/>
      <c r="E576" s="298"/>
      <c r="F576" s="294"/>
      <c r="G576" s="303"/>
      <c r="H576" s="303"/>
      <c r="I576" s="300"/>
      <c r="J576" s="301"/>
      <c r="K576" s="302"/>
      <c r="L576" s="301">
        <f t="shared" si="2"/>
        <v>0</v>
      </c>
      <c r="M576" s="302" t="e">
        <f t="shared" si="3"/>
        <v>#N/A</v>
      </c>
      <c r="N576" s="288">
        <f t="shared" si="4"/>
        <v>0</v>
      </c>
    </row>
    <row r="577" spans="1:14" ht="12.75">
      <c r="A577" s="294"/>
      <c r="B577" s="295" t="e">
        <f>VLOOKUP(A577,Adr!A:B,2,FALSE)</f>
        <v>#N/A</v>
      </c>
      <c r="C577" s="309"/>
      <c r="D577" s="304"/>
      <c r="E577" s="298"/>
      <c r="F577" s="299"/>
      <c r="G577" s="296"/>
      <c r="H577" s="296"/>
      <c r="I577" s="301"/>
      <c r="J577" s="301"/>
      <c r="K577" s="302"/>
      <c r="L577" s="301">
        <f t="shared" si="2"/>
        <v>0</v>
      </c>
      <c r="M577" s="302" t="e">
        <f t="shared" si="3"/>
        <v>#N/A</v>
      </c>
      <c r="N577" s="288">
        <f t="shared" si="4"/>
        <v>0</v>
      </c>
    </row>
    <row r="578" spans="1:14" ht="12.75">
      <c r="A578" s="294"/>
      <c r="B578" s="295" t="e">
        <f>VLOOKUP(A578,Adr!A:B,2,FALSE)</f>
        <v>#N/A</v>
      </c>
      <c r="C578" s="309"/>
      <c r="D578" s="304"/>
      <c r="E578" s="298"/>
      <c r="F578" s="299"/>
      <c r="G578" s="296"/>
      <c r="H578" s="296"/>
      <c r="I578" s="301"/>
      <c r="J578" s="301"/>
      <c r="K578" s="302"/>
      <c r="L578" s="301">
        <f t="shared" si="2"/>
        <v>0</v>
      </c>
      <c r="M578" s="302" t="e">
        <f t="shared" si="3"/>
        <v>#N/A</v>
      </c>
      <c r="N578" s="288">
        <f t="shared" si="4"/>
        <v>0</v>
      </c>
    </row>
    <row r="579" spans="1:14" ht="12.75">
      <c r="A579" s="294"/>
      <c r="B579" s="295" t="e">
        <f>VLOOKUP(A579,Adr!A:B,2,FALSE)</f>
        <v>#N/A</v>
      </c>
      <c r="C579" s="303"/>
      <c r="D579" s="304"/>
      <c r="E579" s="298"/>
      <c r="F579" s="294"/>
      <c r="G579" s="303"/>
      <c r="H579" s="303"/>
      <c r="I579" s="300"/>
      <c r="J579" s="301"/>
      <c r="K579" s="302"/>
      <c r="L579" s="301">
        <f t="shared" si="2"/>
        <v>0</v>
      </c>
      <c r="M579" s="302" t="e">
        <f t="shared" si="3"/>
        <v>#N/A</v>
      </c>
      <c r="N579" s="288">
        <f t="shared" si="4"/>
        <v>0</v>
      </c>
    </row>
    <row r="580" spans="1:14" ht="12.75">
      <c r="A580" s="294"/>
      <c r="B580" s="295" t="e">
        <f>VLOOKUP(A580,Adr!A:B,2,FALSE)</f>
        <v>#N/A</v>
      </c>
      <c r="C580" s="296"/>
      <c r="D580" s="297"/>
      <c r="E580" s="298"/>
      <c r="F580" s="299"/>
      <c r="G580" s="296"/>
      <c r="H580" s="296"/>
      <c r="I580" s="300"/>
      <c r="J580" s="301"/>
      <c r="K580" s="302"/>
      <c r="L580" s="301">
        <f t="shared" si="2"/>
        <v>0</v>
      </c>
      <c r="M580" s="302" t="e">
        <f t="shared" si="3"/>
        <v>#N/A</v>
      </c>
      <c r="N580" s="288">
        <f t="shared" si="4"/>
        <v>0</v>
      </c>
    </row>
    <row r="581" spans="1:14" ht="12.75">
      <c r="A581" s="294"/>
      <c r="B581" s="295" t="e">
        <f>VLOOKUP(A581,Adr!A:B,2,FALSE)</f>
        <v>#N/A</v>
      </c>
      <c r="C581" s="309"/>
      <c r="D581" s="304"/>
      <c r="E581" s="298"/>
      <c r="F581" s="299"/>
      <c r="G581" s="296"/>
      <c r="H581" s="296"/>
      <c r="I581" s="301"/>
      <c r="J581" s="301"/>
      <c r="K581" s="302"/>
      <c r="L581" s="301">
        <f t="shared" si="2"/>
        <v>0</v>
      </c>
      <c r="M581" s="302" t="e">
        <f t="shared" si="3"/>
        <v>#N/A</v>
      </c>
      <c r="N581" s="288">
        <f t="shared" si="4"/>
        <v>0</v>
      </c>
    </row>
    <row r="582" spans="1:14" ht="12.75">
      <c r="A582" s="294"/>
      <c r="B582" s="295" t="e">
        <f>VLOOKUP(A582,Adr!A:B,2,FALSE)</f>
        <v>#N/A</v>
      </c>
      <c r="C582" s="296"/>
      <c r="D582" s="297"/>
      <c r="E582" s="298"/>
      <c r="F582" s="299"/>
      <c r="G582" s="296"/>
      <c r="H582" s="296"/>
      <c r="I582" s="300"/>
      <c r="J582" s="301"/>
      <c r="K582" s="302"/>
      <c r="L582" s="301">
        <f t="shared" si="2"/>
        <v>0</v>
      </c>
      <c r="M582" s="302" t="e">
        <f t="shared" si="3"/>
        <v>#N/A</v>
      </c>
      <c r="N582" s="288">
        <f t="shared" si="4"/>
        <v>0</v>
      </c>
    </row>
    <row r="583" spans="1:14" ht="12.75">
      <c r="A583" s="294"/>
      <c r="B583" s="295" t="e">
        <f>VLOOKUP(A583,Adr!A:B,2,FALSE)</f>
        <v>#N/A</v>
      </c>
      <c r="C583" s="296"/>
      <c r="D583" s="297"/>
      <c r="E583" s="298"/>
      <c r="F583" s="299"/>
      <c r="G583" s="296"/>
      <c r="H583" s="296"/>
      <c r="I583" s="300"/>
      <c r="J583" s="301"/>
      <c r="K583" s="302"/>
      <c r="L583" s="301">
        <f t="shared" si="2"/>
        <v>0</v>
      </c>
      <c r="M583" s="302" t="e">
        <f t="shared" si="3"/>
        <v>#N/A</v>
      </c>
      <c r="N583" s="288">
        <f t="shared" si="4"/>
        <v>0</v>
      </c>
    </row>
    <row r="584" spans="1:14" ht="12.75">
      <c r="A584" s="294"/>
      <c r="B584" s="295" t="e">
        <f>VLOOKUP(A584,Adr!A:B,2,FALSE)</f>
        <v>#N/A</v>
      </c>
      <c r="C584" s="309"/>
      <c r="D584" s="304"/>
      <c r="E584" s="298"/>
      <c r="F584" s="299"/>
      <c r="G584" s="296"/>
      <c r="H584" s="296"/>
      <c r="I584" s="301"/>
      <c r="J584" s="301"/>
      <c r="K584" s="302"/>
      <c r="L584" s="301">
        <f t="shared" si="2"/>
        <v>0</v>
      </c>
      <c r="M584" s="302" t="e">
        <f t="shared" si="3"/>
        <v>#N/A</v>
      </c>
      <c r="N584" s="288">
        <f t="shared" si="4"/>
        <v>0</v>
      </c>
    </row>
    <row r="585" spans="1:14" ht="12.75">
      <c r="A585" s="294"/>
      <c r="B585" s="295" t="e">
        <f>VLOOKUP(A585,Adr!A:B,2,FALSE)</f>
        <v>#N/A</v>
      </c>
      <c r="C585" s="303"/>
      <c r="D585" s="304"/>
      <c r="E585" s="298"/>
      <c r="F585" s="294"/>
      <c r="G585" s="303"/>
      <c r="H585" s="303"/>
      <c r="I585" s="300"/>
      <c r="J585" s="301"/>
      <c r="K585" s="302"/>
      <c r="L585" s="301">
        <f t="shared" si="2"/>
        <v>0</v>
      </c>
      <c r="M585" s="302" t="e">
        <f t="shared" si="3"/>
        <v>#N/A</v>
      </c>
      <c r="N585" s="288">
        <f t="shared" si="4"/>
        <v>0</v>
      </c>
    </row>
    <row r="586" spans="1:14" ht="12.75">
      <c r="A586" s="294"/>
      <c r="B586" s="295" t="e">
        <f>VLOOKUP(A586,Adr!A:B,2,FALSE)</f>
        <v>#N/A</v>
      </c>
      <c r="C586" s="309"/>
      <c r="D586" s="304"/>
      <c r="E586" s="298"/>
      <c r="F586" s="299"/>
      <c r="G586" s="296"/>
      <c r="H586" s="296"/>
      <c r="I586" s="301"/>
      <c r="J586" s="301"/>
      <c r="K586" s="302"/>
      <c r="L586" s="301">
        <f t="shared" si="2"/>
        <v>0</v>
      </c>
      <c r="M586" s="302" t="e">
        <f t="shared" si="3"/>
        <v>#N/A</v>
      </c>
      <c r="N586" s="288">
        <f t="shared" si="4"/>
        <v>0</v>
      </c>
    </row>
    <row r="587" spans="1:14" ht="12.75">
      <c r="A587" s="294"/>
      <c r="B587" s="295" t="e">
        <f>VLOOKUP(A587,Adr!A:B,2,FALSE)</f>
        <v>#N/A</v>
      </c>
      <c r="C587" s="303"/>
      <c r="D587" s="304"/>
      <c r="E587" s="298"/>
      <c r="F587" s="294"/>
      <c r="G587" s="303"/>
      <c r="H587" s="303"/>
      <c r="I587" s="300"/>
      <c r="J587" s="301"/>
      <c r="K587" s="302"/>
      <c r="L587" s="301">
        <f t="shared" si="2"/>
        <v>0</v>
      </c>
      <c r="M587" s="302" t="e">
        <f t="shared" si="3"/>
        <v>#N/A</v>
      </c>
      <c r="N587" s="288">
        <f t="shared" si="4"/>
        <v>0</v>
      </c>
    </row>
    <row r="588" spans="1:14" ht="12.75">
      <c r="A588" s="294"/>
      <c r="B588" s="295" t="e">
        <f>VLOOKUP(A588,Adr!A:B,2,FALSE)</f>
        <v>#N/A</v>
      </c>
      <c r="C588" s="296"/>
      <c r="D588" s="297"/>
      <c r="E588" s="298"/>
      <c r="F588" s="299"/>
      <c r="G588" s="296"/>
      <c r="H588" s="296"/>
      <c r="I588" s="300"/>
      <c r="J588" s="301"/>
      <c r="K588" s="302"/>
      <c r="L588" s="301">
        <f t="shared" si="2"/>
        <v>0</v>
      </c>
      <c r="M588" s="302" t="e">
        <f t="shared" si="3"/>
        <v>#N/A</v>
      </c>
      <c r="N588" s="288">
        <f t="shared" si="4"/>
        <v>0</v>
      </c>
    </row>
    <row r="589" spans="1:14" ht="12.75">
      <c r="A589" s="294"/>
      <c r="B589" s="295" t="e">
        <f>VLOOKUP(A589,Adr!A:B,2,FALSE)</f>
        <v>#N/A</v>
      </c>
      <c r="C589" s="296"/>
      <c r="D589" s="297"/>
      <c r="E589" s="298"/>
      <c r="F589" s="299"/>
      <c r="G589" s="296"/>
      <c r="H589" s="296"/>
      <c r="I589" s="300"/>
      <c r="J589" s="301"/>
      <c r="K589" s="302"/>
      <c r="L589" s="301">
        <f t="shared" si="2"/>
        <v>0</v>
      </c>
      <c r="M589" s="302" t="e">
        <f t="shared" si="3"/>
        <v>#N/A</v>
      </c>
      <c r="N589" s="288">
        <f t="shared" si="4"/>
        <v>0</v>
      </c>
    </row>
    <row r="590" spans="1:14" ht="12.75">
      <c r="A590" s="294"/>
      <c r="B590" s="295" t="e">
        <f>VLOOKUP(A590,Adr!A:B,2,FALSE)</f>
        <v>#N/A</v>
      </c>
      <c r="C590" s="296"/>
      <c r="D590" s="306"/>
      <c r="E590" s="298"/>
      <c r="F590" s="299"/>
      <c r="G590" s="296"/>
      <c r="H590" s="296"/>
      <c r="I590" s="300"/>
      <c r="J590" s="301"/>
      <c r="K590" s="302"/>
      <c r="L590" s="301">
        <f t="shared" si="2"/>
        <v>0</v>
      </c>
      <c r="M590" s="302" t="e">
        <f t="shared" si="3"/>
        <v>#N/A</v>
      </c>
      <c r="N590" s="288">
        <f t="shared" si="4"/>
        <v>0</v>
      </c>
    </row>
    <row r="591" spans="1:14" ht="12.75">
      <c r="A591" s="294"/>
      <c r="B591" s="295" t="e">
        <f>VLOOKUP(A591,Adr!A:B,2,FALSE)</f>
        <v>#N/A</v>
      </c>
      <c r="C591" s="309"/>
      <c r="D591" s="304"/>
      <c r="E591" s="298"/>
      <c r="F591" s="299"/>
      <c r="G591" s="296"/>
      <c r="H591" s="296"/>
      <c r="I591" s="301"/>
      <c r="J591" s="301"/>
      <c r="K591" s="302"/>
      <c r="L591" s="301">
        <f t="shared" si="2"/>
        <v>0</v>
      </c>
      <c r="M591" s="302" t="e">
        <f t="shared" si="3"/>
        <v>#N/A</v>
      </c>
      <c r="N591" s="288">
        <f t="shared" si="4"/>
        <v>0</v>
      </c>
    </row>
    <row r="592" spans="1:14" ht="12.75">
      <c r="A592" s="294"/>
      <c r="B592" s="295" t="e">
        <f>VLOOKUP(A592,Adr!A:B,2,FALSE)</f>
        <v>#N/A</v>
      </c>
      <c r="C592" s="305"/>
      <c r="D592" s="297"/>
      <c r="E592" s="298"/>
      <c r="F592" s="299"/>
      <c r="G592" s="296"/>
      <c r="H592" s="296"/>
      <c r="I592" s="301"/>
      <c r="J592" s="301"/>
      <c r="K592" s="302"/>
      <c r="L592" s="301">
        <f t="shared" si="2"/>
        <v>0</v>
      </c>
      <c r="M592" s="302" t="e">
        <f t="shared" si="3"/>
        <v>#N/A</v>
      </c>
      <c r="N592" s="288">
        <f t="shared" si="4"/>
        <v>0</v>
      </c>
    </row>
    <row r="593" spans="1:14" ht="12.75">
      <c r="A593" s="299"/>
      <c r="B593" s="295" t="e">
        <f>VLOOKUP(A593,Adr!A:B,2,FALSE)</f>
        <v>#N/A</v>
      </c>
      <c r="C593" s="296"/>
      <c r="D593" s="297"/>
      <c r="E593" s="298"/>
      <c r="F593" s="299"/>
      <c r="G593" s="296"/>
      <c r="H593" s="296"/>
      <c r="I593" s="300"/>
      <c r="J593" s="301"/>
      <c r="K593" s="302"/>
      <c r="L593" s="301">
        <f t="shared" si="2"/>
        <v>0</v>
      </c>
      <c r="M593" s="302" t="e">
        <f t="shared" si="3"/>
        <v>#N/A</v>
      </c>
      <c r="N593" s="288">
        <f t="shared" si="4"/>
        <v>0</v>
      </c>
    </row>
    <row r="594" spans="1:14" ht="12.75">
      <c r="A594" s="294"/>
      <c r="B594" s="295" t="e">
        <f>VLOOKUP(A594,Adr!A:B,2,FALSE)</f>
        <v>#N/A</v>
      </c>
      <c r="C594" s="296"/>
      <c r="D594" s="297"/>
      <c r="E594" s="298"/>
      <c r="F594" s="299"/>
      <c r="G594" s="296"/>
      <c r="H594" s="296"/>
      <c r="I594" s="300"/>
      <c r="J594" s="301"/>
      <c r="K594" s="302"/>
      <c r="L594" s="301">
        <f t="shared" si="2"/>
        <v>0</v>
      </c>
      <c r="M594" s="302" t="e">
        <f t="shared" si="3"/>
        <v>#N/A</v>
      </c>
      <c r="N594" s="288">
        <f t="shared" si="4"/>
        <v>0</v>
      </c>
    </row>
    <row r="595" spans="1:14" ht="12.75">
      <c r="A595" s="294"/>
      <c r="B595" s="295" t="e">
        <f>VLOOKUP(A595,Adr!A:B,2,FALSE)</f>
        <v>#N/A</v>
      </c>
      <c r="C595" s="305"/>
      <c r="D595" s="297"/>
      <c r="E595" s="298"/>
      <c r="F595" s="299"/>
      <c r="G595" s="296"/>
      <c r="H595" s="296"/>
      <c r="I595" s="301"/>
      <c r="J595" s="301"/>
      <c r="K595" s="302"/>
      <c r="L595" s="301">
        <f t="shared" si="2"/>
        <v>0</v>
      </c>
      <c r="M595" s="302" t="e">
        <f t="shared" si="3"/>
        <v>#N/A</v>
      </c>
      <c r="N595" s="288">
        <f t="shared" si="4"/>
        <v>0</v>
      </c>
    </row>
    <row r="596" spans="1:14" ht="12.75">
      <c r="A596" s="294"/>
      <c r="B596" s="295" t="e">
        <f>VLOOKUP(A596,Adr!A:B,2,FALSE)</f>
        <v>#N/A</v>
      </c>
      <c r="C596" s="305"/>
      <c r="D596" s="297"/>
      <c r="E596" s="298"/>
      <c r="F596" s="299"/>
      <c r="G596" s="296"/>
      <c r="H596" s="296"/>
      <c r="I596" s="301"/>
      <c r="J596" s="301"/>
      <c r="K596" s="302"/>
      <c r="L596" s="301">
        <f t="shared" si="2"/>
        <v>0</v>
      </c>
      <c r="M596" s="302" t="e">
        <f t="shared" si="3"/>
        <v>#N/A</v>
      </c>
      <c r="N596" s="288">
        <f t="shared" si="4"/>
        <v>0</v>
      </c>
    </row>
    <row r="597" spans="1:14" ht="12.75">
      <c r="A597" s="294"/>
      <c r="B597" s="295" t="e">
        <f>VLOOKUP(A597,Adr!A:B,2,FALSE)</f>
        <v>#N/A</v>
      </c>
      <c r="C597" s="296"/>
      <c r="D597" s="297"/>
      <c r="E597" s="298"/>
      <c r="F597" s="299"/>
      <c r="G597" s="296"/>
      <c r="H597" s="296"/>
      <c r="I597" s="300"/>
      <c r="J597" s="301"/>
      <c r="K597" s="302"/>
      <c r="L597" s="301">
        <f t="shared" si="2"/>
        <v>0</v>
      </c>
      <c r="M597" s="302" t="e">
        <f t="shared" si="3"/>
        <v>#N/A</v>
      </c>
      <c r="N597" s="288">
        <f t="shared" si="4"/>
        <v>0</v>
      </c>
    </row>
    <row r="598" spans="1:14" ht="12.75">
      <c r="A598" s="294"/>
      <c r="B598" s="295" t="e">
        <f>VLOOKUP(A598,Adr!A:B,2,FALSE)</f>
        <v>#N/A</v>
      </c>
      <c r="C598" s="305"/>
      <c r="D598" s="297"/>
      <c r="E598" s="298"/>
      <c r="F598" s="299"/>
      <c r="G598" s="296"/>
      <c r="H598" s="296"/>
      <c r="I598" s="301"/>
      <c r="J598" s="301"/>
      <c r="K598" s="302"/>
      <c r="L598" s="301">
        <f t="shared" si="2"/>
        <v>0</v>
      </c>
      <c r="M598" s="302" t="e">
        <f t="shared" si="3"/>
        <v>#N/A</v>
      </c>
      <c r="N598" s="288">
        <f t="shared" si="4"/>
        <v>0</v>
      </c>
    </row>
    <row r="599" spans="1:14" ht="12.75">
      <c r="A599" s="294"/>
      <c r="B599" s="295" t="e">
        <f>VLOOKUP(A599,Adr!A:B,2,FALSE)</f>
        <v>#N/A</v>
      </c>
      <c r="C599" s="305"/>
      <c r="D599" s="306"/>
      <c r="E599" s="298"/>
      <c r="F599" s="294"/>
      <c r="G599" s="303"/>
      <c r="H599" s="303"/>
      <c r="I599" s="301"/>
      <c r="J599" s="301"/>
      <c r="K599" s="302"/>
      <c r="L599" s="301">
        <f t="shared" si="2"/>
        <v>0</v>
      </c>
      <c r="M599" s="302" t="e">
        <f t="shared" si="3"/>
        <v>#N/A</v>
      </c>
      <c r="N599" s="288">
        <f t="shared" si="4"/>
        <v>0</v>
      </c>
    </row>
    <row r="600" spans="1:14" ht="12.75">
      <c r="A600" s="278"/>
      <c r="B600" s="295" t="e">
        <f>VLOOKUP(A600,Adr!A:B,2,FALSE)</f>
        <v>#N/A</v>
      </c>
      <c r="C600" s="303"/>
      <c r="D600" s="304"/>
      <c r="E600" s="298"/>
      <c r="F600" s="294"/>
      <c r="G600" s="303"/>
      <c r="H600" s="303"/>
      <c r="I600" s="300"/>
      <c r="J600" s="301"/>
      <c r="K600" s="302"/>
      <c r="L600" s="301">
        <f t="shared" si="2"/>
        <v>0</v>
      </c>
      <c r="M600" s="302" t="e">
        <f t="shared" si="3"/>
        <v>#N/A</v>
      </c>
      <c r="N600" s="288">
        <f t="shared" si="4"/>
        <v>0</v>
      </c>
    </row>
    <row r="601" spans="1:14" ht="12.75">
      <c r="A601" s="294"/>
      <c r="B601" s="295" t="e">
        <f>VLOOKUP(A601,Adr!A:B,2,FALSE)</f>
        <v>#N/A</v>
      </c>
      <c r="C601" s="303"/>
      <c r="D601" s="304"/>
      <c r="E601" s="298"/>
      <c r="F601" s="294"/>
      <c r="G601" s="303"/>
      <c r="H601" s="303"/>
      <c r="I601" s="300"/>
      <c r="J601" s="301"/>
      <c r="K601" s="302"/>
      <c r="L601" s="301">
        <f t="shared" si="2"/>
        <v>0</v>
      </c>
      <c r="M601" s="302" t="e">
        <f t="shared" si="3"/>
        <v>#N/A</v>
      </c>
      <c r="N601" s="288">
        <f t="shared" si="4"/>
        <v>0</v>
      </c>
    </row>
    <row r="602" spans="1:14" ht="12.75">
      <c r="A602" s="278"/>
      <c r="B602" s="295" t="e">
        <f>VLOOKUP(A602,Adr!A:B,2,FALSE)</f>
        <v>#N/A</v>
      </c>
      <c r="C602" s="303"/>
      <c r="D602" s="304"/>
      <c r="E602" s="298"/>
      <c r="F602" s="294"/>
      <c r="G602" s="303"/>
      <c r="H602" s="303"/>
      <c r="I602" s="300"/>
      <c r="J602" s="301"/>
      <c r="K602" s="302"/>
      <c r="L602" s="301">
        <f t="shared" si="2"/>
        <v>0</v>
      </c>
      <c r="M602" s="302" t="e">
        <f t="shared" si="3"/>
        <v>#N/A</v>
      </c>
      <c r="N602" s="288">
        <f t="shared" si="4"/>
        <v>0</v>
      </c>
    </row>
    <row r="603" spans="1:14" ht="12.75">
      <c r="A603" s="261"/>
      <c r="B603" s="295" t="e">
        <f>VLOOKUP(A603,Adr!A:B,2,FALSE)</f>
        <v>#N/A</v>
      </c>
      <c r="C603" s="303"/>
      <c r="D603" s="304"/>
      <c r="E603" s="298"/>
      <c r="F603" s="294"/>
      <c r="G603" s="307"/>
      <c r="H603" s="303"/>
      <c r="I603" s="300"/>
      <c r="J603" s="301"/>
      <c r="K603" s="302"/>
      <c r="L603" s="301">
        <f t="shared" si="2"/>
        <v>0</v>
      </c>
      <c r="M603" s="302" t="e">
        <f t="shared" si="3"/>
        <v>#N/A</v>
      </c>
      <c r="N603" s="288">
        <f t="shared" si="4"/>
        <v>0</v>
      </c>
    </row>
    <row r="604" spans="1:14" ht="12.75">
      <c r="A604" s="256"/>
      <c r="B604" s="295" t="e">
        <f>VLOOKUP(A604,Adr!A:B,2,FALSE)</f>
        <v>#N/A</v>
      </c>
      <c r="C604" s="303"/>
      <c r="D604" s="304"/>
      <c r="E604" s="298"/>
      <c r="F604" s="294"/>
      <c r="G604" s="307"/>
      <c r="H604" s="303"/>
      <c r="I604" s="300"/>
      <c r="J604" s="301"/>
      <c r="K604" s="302"/>
      <c r="L604" s="301">
        <f t="shared" si="2"/>
        <v>0</v>
      </c>
      <c r="M604" s="302" t="e">
        <f t="shared" si="3"/>
        <v>#N/A</v>
      </c>
      <c r="N604" s="288">
        <f t="shared" si="4"/>
        <v>0</v>
      </c>
    </row>
    <row r="605" spans="1:14" ht="12.75">
      <c r="A605" s="294"/>
      <c r="B605" s="295" t="e">
        <f>VLOOKUP(A605,Adr!A:B,2,FALSE)</f>
        <v>#N/A</v>
      </c>
      <c r="C605" s="303"/>
      <c r="D605" s="304"/>
      <c r="E605" s="298"/>
      <c r="F605" s="294"/>
      <c r="G605" s="303"/>
      <c r="H605" s="303"/>
      <c r="I605" s="300"/>
      <c r="J605" s="301"/>
      <c r="K605" s="302"/>
      <c r="L605" s="301">
        <f t="shared" si="2"/>
        <v>0</v>
      </c>
      <c r="M605" s="302" t="e">
        <f t="shared" si="3"/>
        <v>#N/A</v>
      </c>
      <c r="N605" s="288">
        <f t="shared" si="4"/>
        <v>0</v>
      </c>
    </row>
    <row r="606" spans="1:14" ht="12.75">
      <c r="A606" s="294"/>
      <c r="B606" s="295" t="e">
        <f>VLOOKUP(A606,Adr!A:B,2,FALSE)</f>
        <v>#N/A</v>
      </c>
      <c r="C606" s="305"/>
      <c r="D606" s="297"/>
      <c r="E606" s="298"/>
      <c r="F606" s="299"/>
      <c r="G606" s="296"/>
      <c r="H606" s="296"/>
      <c r="I606" s="301"/>
      <c r="J606" s="301"/>
      <c r="K606" s="302"/>
      <c r="L606" s="301">
        <f t="shared" si="2"/>
        <v>0</v>
      </c>
      <c r="M606" s="302" t="e">
        <f t="shared" si="3"/>
        <v>#N/A</v>
      </c>
      <c r="N606" s="288">
        <f t="shared" si="4"/>
        <v>0</v>
      </c>
    </row>
    <row r="607" spans="1:14" ht="12.75">
      <c r="A607" s="294"/>
      <c r="B607" s="295" t="e">
        <f>VLOOKUP(A607,Adr!A:B,2,FALSE)</f>
        <v>#N/A</v>
      </c>
      <c r="C607" s="305"/>
      <c r="D607" s="297"/>
      <c r="E607" s="298"/>
      <c r="F607" s="299"/>
      <c r="G607" s="296"/>
      <c r="H607" s="296"/>
      <c r="I607" s="301"/>
      <c r="J607" s="301"/>
      <c r="K607" s="302"/>
      <c r="L607" s="301">
        <f t="shared" si="2"/>
        <v>0</v>
      </c>
      <c r="M607" s="302" t="e">
        <f t="shared" si="3"/>
        <v>#N/A</v>
      </c>
      <c r="N607" s="288">
        <f t="shared" si="4"/>
        <v>0</v>
      </c>
    </row>
    <row r="608" spans="1:14" ht="12.75">
      <c r="A608" s="294"/>
      <c r="B608" s="295" t="e">
        <f>VLOOKUP(A608,Adr!A:B,2,FALSE)</f>
        <v>#N/A</v>
      </c>
      <c r="C608" s="305"/>
      <c r="D608" s="306"/>
      <c r="E608" s="298"/>
      <c r="F608" s="294"/>
      <c r="G608" s="303"/>
      <c r="H608" s="303"/>
      <c r="I608" s="301"/>
      <c r="J608" s="301"/>
      <c r="K608" s="302"/>
      <c r="L608" s="301">
        <f t="shared" si="2"/>
        <v>0</v>
      </c>
      <c r="M608" s="302" t="e">
        <f t="shared" si="3"/>
        <v>#N/A</v>
      </c>
      <c r="N608" s="288">
        <f t="shared" si="4"/>
        <v>0</v>
      </c>
    </row>
    <row r="609" spans="1:14" ht="12.75">
      <c r="A609" s="294"/>
      <c r="B609" s="295" t="e">
        <f>VLOOKUP(A609,Adr!A:B,2,FALSE)</f>
        <v>#N/A</v>
      </c>
      <c r="C609" s="305"/>
      <c r="D609" s="306"/>
      <c r="E609" s="298"/>
      <c r="F609" s="294"/>
      <c r="G609" s="303"/>
      <c r="H609" s="303"/>
      <c r="I609" s="301"/>
      <c r="J609" s="301"/>
      <c r="K609" s="302"/>
      <c r="L609" s="301">
        <f t="shared" si="2"/>
        <v>0</v>
      </c>
      <c r="M609" s="302" t="e">
        <f t="shared" si="3"/>
        <v>#N/A</v>
      </c>
      <c r="N609" s="288">
        <f t="shared" si="4"/>
        <v>0</v>
      </c>
    </row>
    <row r="610" spans="1:14" ht="12.75">
      <c r="A610" s="294"/>
      <c r="B610" s="295" t="e">
        <f>VLOOKUP(A610,Adr!A:B,2,FALSE)</f>
        <v>#N/A</v>
      </c>
      <c r="C610" s="303"/>
      <c r="D610" s="304"/>
      <c r="E610" s="298"/>
      <c r="F610" s="294"/>
      <c r="G610" s="303"/>
      <c r="H610" s="303"/>
      <c r="I610" s="300"/>
      <c r="J610" s="301"/>
      <c r="K610" s="302"/>
      <c r="L610" s="301">
        <f t="shared" si="2"/>
        <v>0</v>
      </c>
      <c r="M610" s="302" t="e">
        <f t="shared" si="3"/>
        <v>#N/A</v>
      </c>
      <c r="N610" s="288">
        <f t="shared" si="4"/>
        <v>0</v>
      </c>
    </row>
    <row r="611" spans="1:14" ht="12.75">
      <c r="A611" s="294"/>
      <c r="B611" s="295" t="e">
        <f>VLOOKUP(A611,Adr!A:B,2,FALSE)</f>
        <v>#N/A</v>
      </c>
      <c r="C611" s="303"/>
      <c r="D611" s="304"/>
      <c r="E611" s="298"/>
      <c r="F611" s="294"/>
      <c r="G611" s="303"/>
      <c r="H611" s="303"/>
      <c r="I611" s="300"/>
      <c r="J611" s="301"/>
      <c r="K611" s="302"/>
      <c r="L611" s="301">
        <f t="shared" si="2"/>
        <v>0</v>
      </c>
      <c r="M611" s="302" t="e">
        <f t="shared" si="3"/>
        <v>#N/A</v>
      </c>
      <c r="N611" s="288">
        <f t="shared" si="4"/>
        <v>0</v>
      </c>
    </row>
    <row r="612" spans="1:14" ht="12.75">
      <c r="A612" s="294"/>
      <c r="B612" s="295" t="e">
        <f>VLOOKUP(A612,Adr!A:B,2,FALSE)</f>
        <v>#N/A</v>
      </c>
      <c r="C612" s="303"/>
      <c r="D612" s="304"/>
      <c r="E612" s="298"/>
      <c r="F612" s="294"/>
      <c r="G612" s="303"/>
      <c r="H612" s="303"/>
      <c r="I612" s="300"/>
      <c r="J612" s="301"/>
      <c r="K612" s="302"/>
      <c r="L612" s="301">
        <f t="shared" si="2"/>
        <v>0</v>
      </c>
      <c r="M612" s="302" t="e">
        <f t="shared" si="3"/>
        <v>#N/A</v>
      </c>
      <c r="N612" s="288">
        <f t="shared" si="4"/>
        <v>0</v>
      </c>
    </row>
    <row r="613" spans="1:14" ht="12.75">
      <c r="A613" s="294"/>
      <c r="B613" s="295" t="e">
        <f>VLOOKUP(A613,Adr!A:B,2,FALSE)</f>
        <v>#N/A</v>
      </c>
      <c r="C613" s="303"/>
      <c r="D613" s="304"/>
      <c r="E613" s="298"/>
      <c r="F613" s="294"/>
      <c r="G613" s="303"/>
      <c r="H613" s="303"/>
      <c r="I613" s="300"/>
      <c r="J613" s="301"/>
      <c r="K613" s="302"/>
      <c r="L613" s="301">
        <f t="shared" si="2"/>
        <v>0</v>
      </c>
      <c r="M613" s="302" t="e">
        <f t="shared" si="3"/>
        <v>#N/A</v>
      </c>
      <c r="N613" s="288">
        <f t="shared" si="4"/>
        <v>0</v>
      </c>
    </row>
    <row r="614" spans="1:14" ht="12.75">
      <c r="A614" s="294"/>
      <c r="B614" s="295" t="e">
        <f>VLOOKUP(A614,Adr!A:B,2,FALSE)</f>
        <v>#N/A</v>
      </c>
      <c r="C614" s="305"/>
      <c r="D614" s="306"/>
      <c r="E614" s="298"/>
      <c r="F614" s="294"/>
      <c r="G614" s="303"/>
      <c r="H614" s="303"/>
      <c r="I614" s="301"/>
      <c r="J614" s="301"/>
      <c r="K614" s="302"/>
      <c r="L614" s="301">
        <f t="shared" si="2"/>
        <v>0</v>
      </c>
      <c r="M614" s="302" t="e">
        <f t="shared" si="3"/>
        <v>#N/A</v>
      </c>
      <c r="N614" s="288">
        <f t="shared" si="4"/>
        <v>0</v>
      </c>
    </row>
    <row r="615" spans="1:14" ht="12.75">
      <c r="A615" s="294"/>
      <c r="B615" s="295" t="e">
        <f>VLOOKUP(A615,Adr!A:B,2,FALSE)</f>
        <v>#N/A</v>
      </c>
      <c r="C615" s="303"/>
      <c r="D615" s="304"/>
      <c r="E615" s="298"/>
      <c r="F615" s="294"/>
      <c r="G615" s="303"/>
      <c r="H615" s="303"/>
      <c r="I615" s="300"/>
      <c r="J615" s="301"/>
      <c r="K615" s="302"/>
      <c r="L615" s="301">
        <f t="shared" si="2"/>
        <v>0</v>
      </c>
      <c r="M615" s="302" t="e">
        <f t="shared" si="3"/>
        <v>#N/A</v>
      </c>
      <c r="N615" s="288">
        <f t="shared" si="4"/>
        <v>0</v>
      </c>
    </row>
    <row r="616" spans="1:14" ht="12.75">
      <c r="A616" s="294"/>
      <c r="B616" s="295" t="e">
        <f>VLOOKUP(A616,Adr!A:B,2,FALSE)</f>
        <v>#N/A</v>
      </c>
      <c r="C616" s="303"/>
      <c r="D616" s="304"/>
      <c r="E616" s="298"/>
      <c r="F616" s="294"/>
      <c r="G616" s="303"/>
      <c r="H616" s="303"/>
      <c r="I616" s="300"/>
      <c r="J616" s="301"/>
      <c r="K616" s="302"/>
      <c r="L616" s="301">
        <f t="shared" si="2"/>
        <v>0</v>
      </c>
      <c r="M616" s="302" t="e">
        <f t="shared" si="3"/>
        <v>#N/A</v>
      </c>
      <c r="N616" s="288">
        <f t="shared" si="4"/>
        <v>0</v>
      </c>
    </row>
    <row r="617" spans="1:14" ht="12.75">
      <c r="A617" s="294"/>
      <c r="B617" s="295" t="e">
        <f>VLOOKUP(A617,Adr!A:B,2,FALSE)</f>
        <v>#N/A</v>
      </c>
      <c r="C617" s="303"/>
      <c r="D617" s="304"/>
      <c r="E617" s="298"/>
      <c r="F617" s="294"/>
      <c r="G617" s="303"/>
      <c r="H617" s="303"/>
      <c r="I617" s="300"/>
      <c r="J617" s="301"/>
      <c r="K617" s="302"/>
      <c r="L617" s="301">
        <f t="shared" si="2"/>
        <v>0</v>
      </c>
      <c r="M617" s="302" t="e">
        <f t="shared" si="3"/>
        <v>#N/A</v>
      </c>
      <c r="N617" s="288">
        <f t="shared" si="4"/>
        <v>0</v>
      </c>
    </row>
    <row r="618" spans="1:14" ht="12.75">
      <c r="A618" s="294"/>
      <c r="B618" s="295" t="e">
        <f>VLOOKUP(A618,Adr!A:B,2,FALSE)</f>
        <v>#N/A</v>
      </c>
      <c r="C618" s="305"/>
      <c r="D618" s="297"/>
      <c r="E618" s="298"/>
      <c r="F618" s="299"/>
      <c r="G618" s="296"/>
      <c r="H618" s="296"/>
      <c r="I618" s="301"/>
      <c r="J618" s="301"/>
      <c r="K618" s="302"/>
      <c r="L618" s="301">
        <f t="shared" si="2"/>
        <v>0</v>
      </c>
      <c r="M618" s="302" t="e">
        <f t="shared" si="3"/>
        <v>#N/A</v>
      </c>
      <c r="N618" s="288">
        <f t="shared" si="4"/>
        <v>0</v>
      </c>
    </row>
    <row r="619" spans="1:14" ht="12.75">
      <c r="A619" s="294"/>
      <c r="B619" s="295" t="e">
        <f>VLOOKUP(A619,Adr!A:B,2,FALSE)</f>
        <v>#N/A</v>
      </c>
      <c r="C619" s="305"/>
      <c r="D619" s="297"/>
      <c r="E619" s="298"/>
      <c r="F619" s="299"/>
      <c r="G619" s="296"/>
      <c r="H619" s="296"/>
      <c r="I619" s="301"/>
      <c r="J619" s="301"/>
      <c r="K619" s="302"/>
      <c r="L619" s="301">
        <f t="shared" si="2"/>
        <v>0</v>
      </c>
      <c r="M619" s="302" t="e">
        <f t="shared" si="3"/>
        <v>#N/A</v>
      </c>
      <c r="N619" s="288">
        <f t="shared" si="4"/>
        <v>0</v>
      </c>
    </row>
    <row r="620" spans="1:14" ht="12.75">
      <c r="A620" s="294"/>
      <c r="B620" s="295" t="e">
        <f>VLOOKUP(A620,Adr!A:B,2,FALSE)</f>
        <v>#N/A</v>
      </c>
      <c r="C620" s="305"/>
      <c r="D620" s="297"/>
      <c r="E620" s="298"/>
      <c r="F620" s="299"/>
      <c r="G620" s="296"/>
      <c r="H620" s="296"/>
      <c r="I620" s="301"/>
      <c r="J620" s="301"/>
      <c r="K620" s="302"/>
      <c r="L620" s="301">
        <f t="shared" si="2"/>
        <v>0</v>
      </c>
      <c r="M620" s="302" t="e">
        <f t="shared" si="3"/>
        <v>#N/A</v>
      </c>
      <c r="N620" s="288">
        <f t="shared" si="4"/>
        <v>0</v>
      </c>
    </row>
    <row r="621" spans="1:14" ht="12.75">
      <c r="A621" s="294"/>
      <c r="B621" s="295" t="e">
        <f>VLOOKUP(A621,Adr!A:B,2,FALSE)</f>
        <v>#N/A</v>
      </c>
      <c r="C621" s="305"/>
      <c r="D621" s="297"/>
      <c r="E621" s="298"/>
      <c r="F621" s="299"/>
      <c r="G621" s="296"/>
      <c r="H621" s="296"/>
      <c r="I621" s="301"/>
      <c r="J621" s="301"/>
      <c r="K621" s="302"/>
      <c r="L621" s="301">
        <f t="shared" si="2"/>
        <v>0</v>
      </c>
      <c r="M621" s="302" t="e">
        <f t="shared" si="3"/>
        <v>#N/A</v>
      </c>
      <c r="N621" s="288">
        <f t="shared" si="4"/>
        <v>0</v>
      </c>
    </row>
    <row r="622" spans="1:14" ht="12.75">
      <c r="A622" s="294"/>
      <c r="B622" s="295" t="e">
        <f>VLOOKUP(A622,Adr!A:B,2,FALSE)</f>
        <v>#N/A</v>
      </c>
      <c r="C622" s="305"/>
      <c r="D622" s="306"/>
      <c r="E622" s="298"/>
      <c r="F622" s="294"/>
      <c r="G622" s="303"/>
      <c r="H622" s="303"/>
      <c r="I622" s="301"/>
      <c r="J622" s="301"/>
      <c r="K622" s="302"/>
      <c r="L622" s="301">
        <f t="shared" si="2"/>
        <v>0</v>
      </c>
      <c r="M622" s="302" t="e">
        <f t="shared" si="3"/>
        <v>#N/A</v>
      </c>
      <c r="N622" s="288">
        <f t="shared" si="4"/>
        <v>0</v>
      </c>
    </row>
    <row r="623" spans="1:14" ht="12.75">
      <c r="A623" s="294"/>
      <c r="B623" s="295" t="e">
        <f>VLOOKUP(A623,Adr!A:B,2,FALSE)</f>
        <v>#N/A</v>
      </c>
      <c r="C623" s="305"/>
      <c r="D623" s="306"/>
      <c r="E623" s="298"/>
      <c r="F623" s="294"/>
      <c r="G623" s="303"/>
      <c r="H623" s="303"/>
      <c r="I623" s="301"/>
      <c r="J623" s="301"/>
      <c r="K623" s="302"/>
      <c r="L623" s="301">
        <f t="shared" si="2"/>
        <v>0</v>
      </c>
      <c r="M623" s="302" t="e">
        <f t="shared" si="3"/>
        <v>#N/A</v>
      </c>
      <c r="N623" s="288">
        <f t="shared" si="4"/>
        <v>0</v>
      </c>
    </row>
    <row r="624" spans="1:14" ht="12.75">
      <c r="A624" s="294"/>
      <c r="B624" s="295" t="e">
        <f>VLOOKUP(A624,Adr!A:B,2,FALSE)</f>
        <v>#N/A</v>
      </c>
      <c r="C624" s="305"/>
      <c r="D624" s="297"/>
      <c r="E624" s="298"/>
      <c r="F624" s="299"/>
      <c r="G624" s="296"/>
      <c r="H624" s="296"/>
      <c r="I624" s="301"/>
      <c r="J624" s="301"/>
      <c r="K624" s="302"/>
      <c r="L624" s="301">
        <f t="shared" si="2"/>
        <v>0</v>
      </c>
      <c r="M624" s="302" t="e">
        <f t="shared" si="3"/>
        <v>#N/A</v>
      </c>
      <c r="N624" s="288">
        <f t="shared" si="4"/>
        <v>0</v>
      </c>
    </row>
    <row r="625" spans="1:14" ht="12.75">
      <c r="A625" s="294"/>
      <c r="B625" s="295" t="e">
        <f>VLOOKUP(A625,Adr!A:B,2,FALSE)</f>
        <v>#N/A</v>
      </c>
      <c r="C625" s="309"/>
      <c r="D625" s="304"/>
      <c r="E625" s="298"/>
      <c r="F625" s="299"/>
      <c r="G625" s="296"/>
      <c r="H625" s="296"/>
      <c r="I625" s="301"/>
      <c r="J625" s="301"/>
      <c r="K625" s="302"/>
      <c r="L625" s="301">
        <f t="shared" si="2"/>
        <v>0</v>
      </c>
      <c r="M625" s="302" t="e">
        <f t="shared" si="3"/>
        <v>#N/A</v>
      </c>
      <c r="N625" s="288">
        <f t="shared" si="4"/>
        <v>0</v>
      </c>
    </row>
    <row r="626" spans="1:14" ht="12.75">
      <c r="A626" s="294"/>
      <c r="B626" s="295" t="e">
        <f>VLOOKUP(A626,Adr!A:B,2,FALSE)</f>
        <v>#N/A</v>
      </c>
      <c r="C626" s="309"/>
      <c r="D626" s="304"/>
      <c r="E626" s="298"/>
      <c r="F626" s="299"/>
      <c r="G626" s="296"/>
      <c r="H626" s="296"/>
      <c r="I626" s="301"/>
      <c r="J626" s="301"/>
      <c r="K626" s="302"/>
      <c r="L626" s="301">
        <f t="shared" si="2"/>
        <v>0</v>
      </c>
      <c r="M626" s="302" t="e">
        <f t="shared" si="3"/>
        <v>#N/A</v>
      </c>
      <c r="N626" s="288">
        <f t="shared" si="4"/>
        <v>0</v>
      </c>
    </row>
    <row r="627" spans="1:14" ht="12.75">
      <c r="A627" s="294"/>
      <c r="B627" s="295" t="e">
        <f>VLOOKUP(A627,Adr!A:B,2,FALSE)</f>
        <v>#N/A</v>
      </c>
      <c r="C627" s="305"/>
      <c r="D627" s="297"/>
      <c r="E627" s="298"/>
      <c r="F627" s="299"/>
      <c r="G627" s="296"/>
      <c r="H627" s="296"/>
      <c r="I627" s="301"/>
      <c r="J627" s="301"/>
      <c r="K627" s="302"/>
      <c r="L627" s="301">
        <f t="shared" si="2"/>
        <v>0</v>
      </c>
      <c r="M627" s="302" t="e">
        <f t="shared" si="3"/>
        <v>#N/A</v>
      </c>
      <c r="N627" s="288">
        <f t="shared" si="4"/>
        <v>0</v>
      </c>
    </row>
    <row r="628" spans="1:14" ht="12.75">
      <c r="A628" s="294"/>
      <c r="B628" s="295" t="e">
        <f>VLOOKUP(A628,Adr!A:B,2,FALSE)</f>
        <v>#N/A</v>
      </c>
      <c r="C628" s="305"/>
      <c r="D628" s="297"/>
      <c r="E628" s="298"/>
      <c r="F628" s="299"/>
      <c r="G628" s="296"/>
      <c r="H628" s="296"/>
      <c r="I628" s="301"/>
      <c r="J628" s="301"/>
      <c r="K628" s="302"/>
      <c r="L628" s="301">
        <f t="shared" si="2"/>
        <v>0</v>
      </c>
      <c r="M628" s="302" t="e">
        <f t="shared" si="3"/>
        <v>#N/A</v>
      </c>
      <c r="N628" s="288">
        <f t="shared" si="4"/>
        <v>0</v>
      </c>
    </row>
    <row r="629" spans="1:14" ht="12.75">
      <c r="A629" s="294"/>
      <c r="B629" s="295" t="e">
        <f>VLOOKUP(A629,Adr!A:B,2,FALSE)</f>
        <v>#N/A</v>
      </c>
      <c r="C629" s="305"/>
      <c r="D629" s="297"/>
      <c r="E629" s="298"/>
      <c r="F629" s="299"/>
      <c r="G629" s="296"/>
      <c r="H629" s="296"/>
      <c r="I629" s="301"/>
      <c r="J629" s="301"/>
      <c r="K629" s="302"/>
      <c r="L629" s="301">
        <f t="shared" si="2"/>
        <v>0</v>
      </c>
      <c r="M629" s="302" t="e">
        <f t="shared" si="3"/>
        <v>#N/A</v>
      </c>
      <c r="N629" s="288">
        <f t="shared" si="4"/>
        <v>0</v>
      </c>
    </row>
    <row r="630" spans="1:14" ht="12.75">
      <c r="A630" s="294"/>
      <c r="B630" s="295" t="e">
        <f>VLOOKUP(A630,Adr!A:B,2,FALSE)</f>
        <v>#N/A</v>
      </c>
      <c r="C630" s="305"/>
      <c r="D630" s="297"/>
      <c r="E630" s="298"/>
      <c r="F630" s="299"/>
      <c r="G630" s="296"/>
      <c r="H630" s="296"/>
      <c r="I630" s="301"/>
      <c r="J630" s="301"/>
      <c r="K630" s="302"/>
      <c r="L630" s="301">
        <f t="shared" si="2"/>
        <v>0</v>
      </c>
      <c r="M630" s="302" t="e">
        <f t="shared" si="3"/>
        <v>#N/A</v>
      </c>
      <c r="N630" s="288">
        <f t="shared" si="4"/>
        <v>0</v>
      </c>
    </row>
    <row r="631" spans="1:14" ht="12.75">
      <c r="A631" s="294"/>
      <c r="B631" s="295" t="e">
        <f>VLOOKUP(A631,Adr!A:B,2,FALSE)</f>
        <v>#N/A</v>
      </c>
      <c r="C631" s="305"/>
      <c r="D631" s="297"/>
      <c r="E631" s="298"/>
      <c r="F631" s="299"/>
      <c r="G631" s="296"/>
      <c r="H631" s="296"/>
      <c r="I631" s="301"/>
      <c r="J631" s="301"/>
      <c r="K631" s="302"/>
      <c r="L631" s="301">
        <f t="shared" si="2"/>
        <v>0</v>
      </c>
      <c r="M631" s="302" t="e">
        <f t="shared" si="3"/>
        <v>#N/A</v>
      </c>
      <c r="N631" s="288">
        <f t="shared" si="4"/>
        <v>0</v>
      </c>
    </row>
    <row r="632" spans="1:14" ht="12.75">
      <c r="A632" s="299"/>
      <c r="B632" s="295" t="e">
        <f>VLOOKUP(A632,Adr!A:B,2,FALSE)</f>
        <v>#N/A</v>
      </c>
      <c r="C632" s="296"/>
      <c r="D632" s="297"/>
      <c r="E632" s="310"/>
      <c r="F632" s="299"/>
      <c r="G632" s="296"/>
      <c r="H632" s="296"/>
      <c r="I632" s="300"/>
      <c r="J632" s="301"/>
      <c r="K632" s="302"/>
      <c r="L632" s="301">
        <f t="shared" si="2"/>
        <v>0</v>
      </c>
      <c r="M632" s="302" t="e">
        <f t="shared" si="3"/>
        <v>#N/A</v>
      </c>
      <c r="N632" s="288">
        <f t="shared" si="4"/>
        <v>0</v>
      </c>
    </row>
    <row r="633" spans="1:14" ht="12.75">
      <c r="A633" s="294"/>
      <c r="B633" s="295" t="e">
        <f>VLOOKUP(A633,Adr!A:B,2,FALSE)</f>
        <v>#N/A</v>
      </c>
      <c r="C633" s="309"/>
      <c r="D633" s="304"/>
      <c r="E633" s="298"/>
      <c r="F633" s="294"/>
      <c r="G633" s="303"/>
      <c r="H633" s="303"/>
      <c r="I633" s="300"/>
      <c r="J633" s="301"/>
      <c r="K633" s="302"/>
      <c r="L633" s="301">
        <f t="shared" si="2"/>
        <v>0</v>
      </c>
      <c r="M633" s="302" t="e">
        <f t="shared" si="3"/>
        <v>#N/A</v>
      </c>
      <c r="N633" s="288">
        <f t="shared" si="4"/>
        <v>0</v>
      </c>
    </row>
    <row r="634" spans="1:14" ht="12.75">
      <c r="A634" s="294"/>
      <c r="B634" s="295" t="e">
        <f>VLOOKUP(A634,Adr!A:B,2,FALSE)</f>
        <v>#N/A</v>
      </c>
      <c r="C634" s="305"/>
      <c r="D634" s="297"/>
      <c r="E634" s="298"/>
      <c r="F634" s="294"/>
      <c r="G634" s="303"/>
      <c r="H634" s="303"/>
      <c r="I634" s="300"/>
      <c r="J634" s="301"/>
      <c r="K634" s="302"/>
      <c r="L634" s="301">
        <f t="shared" si="2"/>
        <v>0</v>
      </c>
      <c r="M634" s="302" t="e">
        <f t="shared" si="3"/>
        <v>#N/A</v>
      </c>
      <c r="N634" s="288">
        <f t="shared" si="4"/>
        <v>0</v>
      </c>
    </row>
    <row r="635" spans="1:14" ht="12.75">
      <c r="A635" s="294"/>
      <c r="B635" s="295" t="e">
        <f>VLOOKUP(A635,Adr!A:B,2,FALSE)</f>
        <v>#N/A</v>
      </c>
      <c r="C635" s="305"/>
      <c r="D635" s="297"/>
      <c r="E635" s="298"/>
      <c r="F635" s="294"/>
      <c r="G635" s="303"/>
      <c r="H635" s="303"/>
      <c r="I635" s="300"/>
      <c r="J635" s="301"/>
      <c r="K635" s="302"/>
      <c r="L635" s="301">
        <f t="shared" si="2"/>
        <v>0</v>
      </c>
      <c r="M635" s="302" t="e">
        <f t="shared" si="3"/>
        <v>#N/A</v>
      </c>
      <c r="N635" s="288">
        <f t="shared" si="4"/>
        <v>0</v>
      </c>
    </row>
    <row r="636" spans="1:14" ht="12.75">
      <c r="A636" s="294"/>
      <c r="B636" s="295" t="e">
        <f>VLOOKUP(A636,Adr!A:B,2,FALSE)</f>
        <v>#N/A</v>
      </c>
      <c r="C636" s="305"/>
      <c r="D636" s="297"/>
      <c r="E636" s="298"/>
      <c r="F636" s="294"/>
      <c r="G636" s="303"/>
      <c r="H636" s="303"/>
      <c r="I636" s="300"/>
      <c r="J636" s="301"/>
      <c r="K636" s="302"/>
      <c r="L636" s="301">
        <f t="shared" si="2"/>
        <v>0</v>
      </c>
      <c r="M636" s="302" t="e">
        <f t="shared" si="3"/>
        <v>#N/A</v>
      </c>
      <c r="N636" s="288">
        <f t="shared" si="4"/>
        <v>0</v>
      </c>
    </row>
    <row r="637" spans="1:14" ht="12.75">
      <c r="A637" s="294"/>
      <c r="B637" s="295" t="e">
        <f>VLOOKUP(A637,Adr!A:B,2,FALSE)</f>
        <v>#N/A</v>
      </c>
      <c r="C637" s="305"/>
      <c r="D637" s="297"/>
      <c r="E637" s="298"/>
      <c r="F637" s="294"/>
      <c r="G637" s="303"/>
      <c r="H637" s="303"/>
      <c r="I637" s="300"/>
      <c r="J637" s="301"/>
      <c r="K637" s="302"/>
      <c r="L637" s="301">
        <f t="shared" si="2"/>
        <v>0</v>
      </c>
      <c r="M637" s="302" t="e">
        <f t="shared" si="3"/>
        <v>#N/A</v>
      </c>
      <c r="N637" s="288">
        <f t="shared" si="4"/>
        <v>0</v>
      </c>
    </row>
    <row r="638" spans="1:14" ht="12.75">
      <c r="A638" s="294"/>
      <c r="B638" s="295" t="e">
        <f>VLOOKUP(A638,Adr!A:B,2,FALSE)</f>
        <v>#N/A</v>
      </c>
      <c r="C638" s="305"/>
      <c r="D638" s="297"/>
      <c r="E638" s="298"/>
      <c r="F638" s="294"/>
      <c r="G638" s="303"/>
      <c r="H638" s="303"/>
      <c r="I638" s="300"/>
      <c r="J638" s="301"/>
      <c r="K638" s="302"/>
      <c r="L638" s="301">
        <f t="shared" si="2"/>
        <v>0</v>
      </c>
      <c r="M638" s="302" t="e">
        <f t="shared" si="3"/>
        <v>#N/A</v>
      </c>
      <c r="N638" s="288">
        <f t="shared" si="4"/>
        <v>0</v>
      </c>
    </row>
    <row r="639" spans="1:14" ht="12.75">
      <c r="A639" s="294"/>
      <c r="B639" s="295" t="e">
        <f>VLOOKUP(A639,Adr!A:B,2,FALSE)</f>
        <v>#N/A</v>
      </c>
      <c r="C639" s="309"/>
      <c r="D639" s="304"/>
      <c r="E639" s="298"/>
      <c r="F639" s="294"/>
      <c r="G639" s="303"/>
      <c r="H639" s="303"/>
      <c r="I639" s="300"/>
      <c r="J639" s="301"/>
      <c r="K639" s="302"/>
      <c r="L639" s="301">
        <f t="shared" si="2"/>
        <v>0</v>
      </c>
      <c r="M639" s="302" t="e">
        <f t="shared" si="3"/>
        <v>#N/A</v>
      </c>
      <c r="N639" s="288">
        <f t="shared" si="4"/>
        <v>0</v>
      </c>
    </row>
    <row r="640" spans="1:14" ht="12.75">
      <c r="A640" s="261"/>
      <c r="B640" s="295" t="e">
        <f>VLOOKUP(A640,Adr!A:B,2,FALSE)</f>
        <v>#N/A</v>
      </c>
      <c r="C640" s="303"/>
      <c r="D640" s="304"/>
      <c r="E640" s="298"/>
      <c r="F640" s="294"/>
      <c r="G640" s="307"/>
      <c r="H640" s="303"/>
      <c r="I640" s="300"/>
      <c r="J640" s="301"/>
      <c r="K640" s="302"/>
      <c r="L640" s="301">
        <f t="shared" si="2"/>
        <v>0</v>
      </c>
      <c r="M640" s="302" t="e">
        <f t="shared" si="3"/>
        <v>#N/A</v>
      </c>
      <c r="N640" s="288">
        <f t="shared" si="4"/>
        <v>0</v>
      </c>
    </row>
    <row r="641" spans="1:14" ht="12.75">
      <c r="A641" s="294"/>
      <c r="B641" s="295" t="e">
        <f>VLOOKUP(A641,Adr!A:B,2,FALSE)</f>
        <v>#N/A</v>
      </c>
      <c r="C641" s="305"/>
      <c r="D641" s="297"/>
      <c r="E641" s="298"/>
      <c r="F641" s="294"/>
      <c r="G641" s="303"/>
      <c r="H641" s="303"/>
      <c r="I641" s="300"/>
      <c r="J641" s="301"/>
      <c r="K641" s="302"/>
      <c r="L641" s="301">
        <f t="shared" si="2"/>
        <v>0</v>
      </c>
      <c r="M641" s="302" t="e">
        <f t="shared" si="3"/>
        <v>#N/A</v>
      </c>
      <c r="N641" s="288">
        <f t="shared" si="4"/>
        <v>0</v>
      </c>
    </row>
    <row r="642" spans="1:14" ht="12.75">
      <c r="A642" s="294"/>
      <c r="B642" s="295" t="e">
        <f>VLOOKUP(A642,Adr!A:B,2,FALSE)</f>
        <v>#N/A</v>
      </c>
      <c r="C642" s="305"/>
      <c r="D642" s="297"/>
      <c r="E642" s="298"/>
      <c r="F642" s="294"/>
      <c r="G642" s="303"/>
      <c r="H642" s="303"/>
      <c r="I642" s="300"/>
      <c r="J642" s="301"/>
      <c r="K642" s="302"/>
      <c r="L642" s="301">
        <f t="shared" si="2"/>
        <v>0</v>
      </c>
      <c r="M642" s="302" t="e">
        <f t="shared" si="3"/>
        <v>#N/A</v>
      </c>
      <c r="N642" s="288">
        <f t="shared" si="4"/>
        <v>0</v>
      </c>
    </row>
    <row r="643" spans="1:14" ht="12.75">
      <c r="A643" s="256"/>
      <c r="B643" s="295" t="e">
        <f>VLOOKUP(A643,Adr!A:B,2,FALSE)</f>
        <v>#N/A</v>
      </c>
      <c r="C643" s="303"/>
      <c r="D643" s="304"/>
      <c r="E643" s="298"/>
      <c r="F643" s="294"/>
      <c r="G643" s="307"/>
      <c r="H643" s="303"/>
      <c r="I643" s="300"/>
      <c r="J643" s="301"/>
      <c r="K643" s="302"/>
      <c r="L643" s="301">
        <f t="shared" si="2"/>
        <v>0</v>
      </c>
      <c r="M643" s="302" t="e">
        <f t="shared" si="3"/>
        <v>#N/A</v>
      </c>
      <c r="N643" s="288">
        <f t="shared" si="4"/>
        <v>0</v>
      </c>
    </row>
    <row r="644" spans="1:14" ht="12.75">
      <c r="A644" s="294"/>
      <c r="B644" s="295" t="e">
        <f>VLOOKUP(A644,Adr!A:B,2,FALSE)</f>
        <v>#N/A</v>
      </c>
      <c r="C644" s="309"/>
      <c r="D644" s="304"/>
      <c r="E644" s="298"/>
      <c r="F644" s="294"/>
      <c r="G644" s="303"/>
      <c r="H644" s="303"/>
      <c r="I644" s="300"/>
      <c r="J644" s="301"/>
      <c r="K644" s="302"/>
      <c r="L644" s="301">
        <f t="shared" si="2"/>
        <v>0</v>
      </c>
      <c r="M644" s="302" t="e">
        <f t="shared" si="3"/>
        <v>#N/A</v>
      </c>
      <c r="N644" s="288">
        <f t="shared" si="4"/>
        <v>0</v>
      </c>
    </row>
    <row r="645" spans="1:14" ht="12.75">
      <c r="A645" s="294"/>
      <c r="B645" s="295" t="e">
        <f>VLOOKUP(A645,Adr!A:B,2,FALSE)</f>
        <v>#N/A</v>
      </c>
      <c r="C645" s="305"/>
      <c r="D645" s="297"/>
      <c r="E645" s="298"/>
      <c r="F645" s="294"/>
      <c r="G645" s="303"/>
      <c r="H645" s="303"/>
      <c r="I645" s="300"/>
      <c r="J645" s="301"/>
      <c r="K645" s="302"/>
      <c r="L645" s="301">
        <f t="shared" si="2"/>
        <v>0</v>
      </c>
      <c r="M645" s="302" t="e">
        <f t="shared" si="3"/>
        <v>#N/A</v>
      </c>
      <c r="N645" s="288">
        <f t="shared" si="4"/>
        <v>0</v>
      </c>
    </row>
    <row r="646" spans="1:14" ht="12.75">
      <c r="A646" s="294"/>
      <c r="B646" s="295" t="e">
        <f>VLOOKUP(A646,Adr!A:B,2,FALSE)</f>
        <v>#N/A</v>
      </c>
      <c r="C646" s="309"/>
      <c r="D646" s="304"/>
      <c r="E646" s="298"/>
      <c r="F646" s="294"/>
      <c r="G646" s="303"/>
      <c r="H646" s="303"/>
      <c r="I646" s="300"/>
      <c r="J646" s="301"/>
      <c r="K646" s="302"/>
      <c r="L646" s="301">
        <f t="shared" si="2"/>
        <v>0</v>
      </c>
      <c r="M646" s="302" t="e">
        <f t="shared" si="3"/>
        <v>#N/A</v>
      </c>
      <c r="N646" s="288">
        <f t="shared" si="4"/>
        <v>0</v>
      </c>
    </row>
    <row r="647" spans="1:14" ht="12.75">
      <c r="A647" s="294"/>
      <c r="B647" s="295" t="e">
        <f>VLOOKUP(A647,Adr!A:B,2,FALSE)</f>
        <v>#N/A</v>
      </c>
      <c r="C647" s="309"/>
      <c r="D647" s="304"/>
      <c r="E647" s="298"/>
      <c r="F647" s="294"/>
      <c r="G647" s="303"/>
      <c r="H647" s="303"/>
      <c r="I647" s="300"/>
      <c r="J647" s="301"/>
      <c r="K647" s="302"/>
      <c r="L647" s="301">
        <f t="shared" si="2"/>
        <v>0</v>
      </c>
      <c r="M647" s="302" t="e">
        <f t="shared" si="3"/>
        <v>#N/A</v>
      </c>
      <c r="N647" s="288">
        <f t="shared" si="4"/>
        <v>0</v>
      </c>
    </row>
    <row r="648" spans="1:14" ht="12.75">
      <c r="A648" s="294"/>
      <c r="B648" s="295" t="e">
        <f>VLOOKUP(A648,Adr!A:B,2,FALSE)</f>
        <v>#N/A</v>
      </c>
      <c r="C648" s="305"/>
      <c r="D648" s="297"/>
      <c r="E648" s="298"/>
      <c r="F648" s="294"/>
      <c r="G648" s="303"/>
      <c r="H648" s="303"/>
      <c r="I648" s="300"/>
      <c r="J648" s="301"/>
      <c r="K648" s="302"/>
      <c r="L648" s="301">
        <f t="shared" si="2"/>
        <v>0</v>
      </c>
      <c r="M648" s="302" t="e">
        <f t="shared" si="3"/>
        <v>#N/A</v>
      </c>
      <c r="N648" s="288">
        <f t="shared" si="4"/>
        <v>0</v>
      </c>
    </row>
    <row r="649" spans="1:14" ht="12.75">
      <c r="A649" s="294"/>
      <c r="B649" s="295" t="e">
        <f>VLOOKUP(A649,Adr!A:B,2,FALSE)</f>
        <v>#N/A</v>
      </c>
      <c r="C649" s="309"/>
      <c r="D649" s="304"/>
      <c r="E649" s="298"/>
      <c r="F649" s="294"/>
      <c r="G649" s="303"/>
      <c r="H649" s="303"/>
      <c r="I649" s="300"/>
      <c r="J649" s="301"/>
      <c r="K649" s="302"/>
      <c r="L649" s="301">
        <f t="shared" si="2"/>
        <v>0</v>
      </c>
      <c r="M649" s="302" t="e">
        <f t="shared" si="3"/>
        <v>#N/A</v>
      </c>
      <c r="N649" s="288">
        <f t="shared" si="4"/>
        <v>0</v>
      </c>
    </row>
    <row r="650" spans="1:14" ht="12.75">
      <c r="A650" s="261"/>
      <c r="B650" s="295" t="e">
        <f>VLOOKUP(A650,Adr!A:B,2,FALSE)</f>
        <v>#N/A</v>
      </c>
      <c r="C650" s="303"/>
      <c r="D650" s="304"/>
      <c r="E650" s="298"/>
      <c r="F650" s="294"/>
      <c r="G650" s="307"/>
      <c r="H650" s="303"/>
      <c r="I650" s="300"/>
      <c r="J650" s="301"/>
      <c r="K650" s="302"/>
      <c r="L650" s="301">
        <f t="shared" si="2"/>
        <v>0</v>
      </c>
      <c r="M650" s="302" t="e">
        <f t="shared" si="3"/>
        <v>#N/A</v>
      </c>
      <c r="N650" s="288">
        <f t="shared" si="4"/>
        <v>0</v>
      </c>
    </row>
    <row r="651" spans="1:14" ht="12.75">
      <c r="A651" s="294"/>
      <c r="B651" s="295" t="e">
        <f>VLOOKUP(A651,Adr!A:B,2,FALSE)</f>
        <v>#N/A</v>
      </c>
      <c r="C651" s="303"/>
      <c r="D651" s="304"/>
      <c r="E651" s="298"/>
      <c r="F651" s="294"/>
      <c r="G651" s="303"/>
      <c r="H651" s="303"/>
      <c r="I651" s="300"/>
      <c r="J651" s="301"/>
      <c r="K651" s="302"/>
      <c r="L651" s="301">
        <f t="shared" si="2"/>
        <v>0</v>
      </c>
      <c r="M651" s="302" t="e">
        <f t="shared" si="3"/>
        <v>#N/A</v>
      </c>
      <c r="N651" s="288">
        <f t="shared" si="4"/>
        <v>0</v>
      </c>
    </row>
    <row r="652" spans="1:14" ht="12.75">
      <c r="A652" s="294"/>
      <c r="B652" s="295" t="e">
        <f>VLOOKUP(A652,Adr!A:B,2,FALSE)</f>
        <v>#N/A</v>
      </c>
      <c r="C652" s="296"/>
      <c r="D652" s="297"/>
      <c r="E652" s="298"/>
      <c r="F652" s="299"/>
      <c r="G652" s="296"/>
      <c r="H652" s="296"/>
      <c r="I652" s="300"/>
      <c r="J652" s="301"/>
      <c r="K652" s="302"/>
      <c r="L652" s="301">
        <f t="shared" si="2"/>
        <v>0</v>
      </c>
      <c r="M652" s="302" t="e">
        <f t="shared" si="3"/>
        <v>#N/A</v>
      </c>
      <c r="N652" s="288">
        <f t="shared" si="4"/>
        <v>0</v>
      </c>
    </row>
    <row r="653" spans="1:14" ht="12.75">
      <c r="A653" s="294"/>
      <c r="B653" s="295" t="e">
        <f>VLOOKUP(A653,Adr!A:B,2,FALSE)</f>
        <v>#N/A</v>
      </c>
      <c r="C653" s="296"/>
      <c r="D653" s="297"/>
      <c r="E653" s="298"/>
      <c r="F653" s="299"/>
      <c r="G653" s="296"/>
      <c r="H653" s="296"/>
      <c r="I653" s="300"/>
      <c r="J653" s="301"/>
      <c r="K653" s="302"/>
      <c r="L653" s="301">
        <f t="shared" si="2"/>
        <v>0</v>
      </c>
      <c r="M653" s="302" t="e">
        <f t="shared" si="3"/>
        <v>#N/A</v>
      </c>
      <c r="N653" s="288">
        <f t="shared" si="4"/>
        <v>0</v>
      </c>
    </row>
    <row r="654" spans="1:14" ht="12.75">
      <c r="A654" s="294"/>
      <c r="B654" s="295" t="e">
        <f>VLOOKUP(A654,Adr!A:B,2,FALSE)</f>
        <v>#N/A</v>
      </c>
      <c r="C654" s="303"/>
      <c r="D654" s="304"/>
      <c r="E654" s="298"/>
      <c r="F654" s="294"/>
      <c r="G654" s="303"/>
      <c r="H654" s="303"/>
      <c r="I654" s="300"/>
      <c r="J654" s="301"/>
      <c r="K654" s="302"/>
      <c r="L654" s="301">
        <f t="shared" si="2"/>
        <v>0</v>
      </c>
      <c r="M654" s="302" t="e">
        <f t="shared" si="3"/>
        <v>#N/A</v>
      </c>
      <c r="N654" s="288">
        <f t="shared" si="4"/>
        <v>0</v>
      </c>
    </row>
    <row r="655" spans="1:14" ht="12.75">
      <c r="A655" s="299"/>
      <c r="B655" s="295" t="e">
        <f>VLOOKUP(A655,Adr!A:B,2,FALSE)</f>
        <v>#N/A</v>
      </c>
      <c r="C655" s="296"/>
      <c r="D655" s="297"/>
      <c r="E655" s="298"/>
      <c r="F655" s="299"/>
      <c r="G655" s="303"/>
      <c r="H655" s="296"/>
      <c r="I655" s="300"/>
      <c r="J655" s="301"/>
      <c r="K655" s="302"/>
      <c r="L655" s="301">
        <f t="shared" si="2"/>
        <v>0</v>
      </c>
      <c r="M655" s="302" t="e">
        <f t="shared" si="3"/>
        <v>#N/A</v>
      </c>
      <c r="N655" s="288">
        <f t="shared" si="4"/>
        <v>0</v>
      </c>
    </row>
    <row r="656" spans="1:14" ht="12.75">
      <c r="A656" s="294"/>
      <c r="B656" s="295" t="e">
        <f>VLOOKUP(A656,Adr!A:B,2,FALSE)</f>
        <v>#N/A</v>
      </c>
      <c r="C656" s="296"/>
      <c r="D656" s="297"/>
      <c r="E656" s="298"/>
      <c r="F656" s="299"/>
      <c r="G656" s="296"/>
      <c r="H656" s="296"/>
      <c r="I656" s="300"/>
      <c r="J656" s="301"/>
      <c r="K656" s="302"/>
      <c r="L656" s="301">
        <f t="shared" si="2"/>
        <v>0</v>
      </c>
      <c r="M656" s="302" t="e">
        <f t="shared" si="3"/>
        <v>#N/A</v>
      </c>
      <c r="N656" s="288">
        <f t="shared" si="4"/>
        <v>0</v>
      </c>
    </row>
    <row r="657" spans="1:14" ht="12.75">
      <c r="A657" s="294"/>
      <c r="B657" s="295" t="e">
        <f>VLOOKUP(A657,Adr!A:B,2,FALSE)</f>
        <v>#N/A</v>
      </c>
      <c r="C657" s="309"/>
      <c r="D657" s="304"/>
      <c r="E657" s="298"/>
      <c r="F657" s="299"/>
      <c r="G657" s="296"/>
      <c r="H657" s="296"/>
      <c r="I657" s="301"/>
      <c r="J657" s="301"/>
      <c r="K657" s="302"/>
      <c r="L657" s="301">
        <f t="shared" si="2"/>
        <v>0</v>
      </c>
      <c r="M657" s="302" t="e">
        <f t="shared" si="3"/>
        <v>#N/A</v>
      </c>
      <c r="N657" s="288">
        <f t="shared" si="4"/>
        <v>0</v>
      </c>
    </row>
    <row r="658" spans="1:14" ht="12.75">
      <c r="A658" s="294"/>
      <c r="B658" s="295" t="e">
        <f>VLOOKUP(A658,Adr!A:B,2,FALSE)</f>
        <v>#N/A</v>
      </c>
      <c r="C658" s="309"/>
      <c r="D658" s="304"/>
      <c r="E658" s="298"/>
      <c r="F658" s="299"/>
      <c r="G658" s="296"/>
      <c r="H658" s="296"/>
      <c r="I658" s="301"/>
      <c r="J658" s="301"/>
      <c r="K658" s="302"/>
      <c r="L658" s="301">
        <f t="shared" si="2"/>
        <v>0</v>
      </c>
      <c r="M658" s="302" t="e">
        <f t="shared" si="3"/>
        <v>#N/A</v>
      </c>
      <c r="N658" s="288">
        <f t="shared" si="4"/>
        <v>0</v>
      </c>
    </row>
    <row r="659" spans="1:14" ht="12.75">
      <c r="A659" s="294"/>
      <c r="B659" s="295" t="e">
        <f>VLOOKUP(A659,Adr!A:B,2,FALSE)</f>
        <v>#N/A</v>
      </c>
      <c r="C659" s="305"/>
      <c r="D659" s="306"/>
      <c r="E659" s="298"/>
      <c r="F659" s="294"/>
      <c r="G659" s="303"/>
      <c r="H659" s="303"/>
      <c r="I659" s="301"/>
      <c r="J659" s="301"/>
      <c r="K659" s="302"/>
      <c r="L659" s="301">
        <f t="shared" si="2"/>
        <v>0</v>
      </c>
      <c r="M659" s="302" t="e">
        <f t="shared" si="3"/>
        <v>#N/A</v>
      </c>
      <c r="N659" s="288">
        <f t="shared" si="4"/>
        <v>0</v>
      </c>
    </row>
    <row r="660" spans="1:14" ht="12.75">
      <c r="A660" s="294"/>
      <c r="B660" s="295" t="e">
        <f>VLOOKUP(A660,Adr!A:B,2,FALSE)</f>
        <v>#N/A</v>
      </c>
      <c r="C660" s="305"/>
      <c r="D660" s="306"/>
      <c r="E660" s="298"/>
      <c r="F660" s="294"/>
      <c r="G660" s="303"/>
      <c r="H660" s="303"/>
      <c r="I660" s="301"/>
      <c r="J660" s="301"/>
      <c r="K660" s="302"/>
      <c r="L660" s="301">
        <f t="shared" si="2"/>
        <v>0</v>
      </c>
      <c r="M660" s="302" t="e">
        <f t="shared" si="3"/>
        <v>#N/A</v>
      </c>
      <c r="N660" s="288">
        <f t="shared" si="4"/>
        <v>0</v>
      </c>
    </row>
    <row r="661" spans="1:14" ht="12.75">
      <c r="A661" s="294"/>
      <c r="B661" s="295" t="e">
        <f>VLOOKUP(A661,Adr!A:B,2,FALSE)</f>
        <v>#N/A</v>
      </c>
      <c r="C661" s="309"/>
      <c r="D661" s="304"/>
      <c r="E661" s="298"/>
      <c r="F661" s="294"/>
      <c r="G661" s="303"/>
      <c r="H661" s="303"/>
      <c r="I661" s="300"/>
      <c r="J661" s="301"/>
      <c r="K661" s="302"/>
      <c r="L661" s="301">
        <f t="shared" si="2"/>
        <v>0</v>
      </c>
      <c r="M661" s="302" t="e">
        <f t="shared" si="3"/>
        <v>#N/A</v>
      </c>
      <c r="N661" s="288">
        <f t="shared" si="4"/>
        <v>0</v>
      </c>
    </row>
    <row r="662" spans="1:14" ht="12.75">
      <c r="A662" s="294"/>
      <c r="B662" s="295" t="e">
        <f>VLOOKUP(A662,Adr!A:B,2,FALSE)</f>
        <v>#N/A</v>
      </c>
      <c r="C662" s="296"/>
      <c r="D662" s="297"/>
      <c r="E662" s="298"/>
      <c r="F662" s="299"/>
      <c r="G662" s="296"/>
      <c r="H662" s="296"/>
      <c r="I662" s="300"/>
      <c r="J662" s="301"/>
      <c r="K662" s="302"/>
      <c r="L662" s="301">
        <f t="shared" si="2"/>
        <v>0</v>
      </c>
      <c r="M662" s="302" t="e">
        <f t="shared" si="3"/>
        <v>#N/A</v>
      </c>
      <c r="N662" s="288">
        <f t="shared" si="4"/>
        <v>0</v>
      </c>
    </row>
    <row r="663" spans="1:14" ht="12.75">
      <c r="A663" s="294"/>
      <c r="B663" s="295" t="e">
        <f>VLOOKUP(A663,Adr!A:B,2,FALSE)</f>
        <v>#N/A</v>
      </c>
      <c r="C663" s="296"/>
      <c r="D663" s="297"/>
      <c r="E663" s="298"/>
      <c r="F663" s="299"/>
      <c r="G663" s="296"/>
      <c r="H663" s="296"/>
      <c r="I663" s="300"/>
      <c r="J663" s="301"/>
      <c r="K663" s="302"/>
      <c r="L663" s="301">
        <f t="shared" si="2"/>
        <v>0</v>
      </c>
      <c r="M663" s="302" t="e">
        <f t="shared" si="3"/>
        <v>#N/A</v>
      </c>
      <c r="N663" s="288">
        <f t="shared" si="4"/>
        <v>0</v>
      </c>
    </row>
    <row r="664" spans="1:14" ht="12.75">
      <c r="A664" s="294"/>
      <c r="B664" s="295" t="e">
        <f>VLOOKUP(A664,Adr!A:B,2,FALSE)</f>
        <v>#N/A</v>
      </c>
      <c r="C664" s="309"/>
      <c r="D664" s="304"/>
      <c r="E664" s="298"/>
      <c r="F664" s="299"/>
      <c r="G664" s="296"/>
      <c r="H664" s="296"/>
      <c r="I664" s="301"/>
      <c r="J664" s="301"/>
      <c r="K664" s="302"/>
      <c r="L664" s="301">
        <f t="shared" si="2"/>
        <v>0</v>
      </c>
      <c r="M664" s="302" t="e">
        <f t="shared" si="3"/>
        <v>#N/A</v>
      </c>
      <c r="N664" s="288">
        <f t="shared" si="4"/>
        <v>0</v>
      </c>
    </row>
    <row r="665" spans="1:14" ht="12.75">
      <c r="A665" s="294"/>
      <c r="B665" s="295" t="e">
        <f>VLOOKUP(A665,Adr!A:B,2,FALSE)</f>
        <v>#N/A</v>
      </c>
      <c r="C665" s="296"/>
      <c r="D665" s="297"/>
      <c r="E665" s="298"/>
      <c r="F665" s="299"/>
      <c r="G665" s="296"/>
      <c r="H665" s="296"/>
      <c r="I665" s="300"/>
      <c r="J665" s="301"/>
      <c r="K665" s="302"/>
      <c r="L665" s="301">
        <f t="shared" si="2"/>
        <v>0</v>
      </c>
      <c r="M665" s="302" t="e">
        <f t="shared" si="3"/>
        <v>#N/A</v>
      </c>
      <c r="N665" s="288">
        <f t="shared" si="4"/>
        <v>0</v>
      </c>
    </row>
    <row r="666" spans="1:14" ht="12.75">
      <c r="A666" s="294"/>
      <c r="B666" s="295" t="e">
        <f>VLOOKUP(A666,Adr!A:B,2,FALSE)</f>
        <v>#N/A</v>
      </c>
      <c r="C666" s="296"/>
      <c r="D666" s="297"/>
      <c r="E666" s="298"/>
      <c r="F666" s="299"/>
      <c r="G666" s="296"/>
      <c r="H666" s="296"/>
      <c r="I666" s="300"/>
      <c r="J666" s="301"/>
      <c r="K666" s="302"/>
      <c r="L666" s="301">
        <f t="shared" si="2"/>
        <v>0</v>
      </c>
      <c r="M666" s="302" t="e">
        <f t="shared" si="3"/>
        <v>#N/A</v>
      </c>
      <c r="N666" s="288">
        <f t="shared" si="4"/>
        <v>0</v>
      </c>
    </row>
    <row r="667" spans="1:14" ht="12.75">
      <c r="A667" s="294"/>
      <c r="B667" s="295" t="e">
        <f>VLOOKUP(A667,Adr!A:B,2,FALSE)</f>
        <v>#N/A</v>
      </c>
      <c r="C667" s="296"/>
      <c r="D667" s="297"/>
      <c r="E667" s="298"/>
      <c r="F667" s="299"/>
      <c r="G667" s="296"/>
      <c r="H667" s="296"/>
      <c r="I667" s="300"/>
      <c r="J667" s="301"/>
      <c r="K667" s="302"/>
      <c r="L667" s="301">
        <f t="shared" si="2"/>
        <v>0</v>
      </c>
      <c r="M667" s="302" t="e">
        <f t="shared" si="3"/>
        <v>#N/A</v>
      </c>
      <c r="N667" s="288">
        <f t="shared" si="4"/>
        <v>0</v>
      </c>
    </row>
    <row r="668" spans="1:14" ht="12.75">
      <c r="A668" s="294"/>
      <c r="B668" s="295" t="e">
        <f>VLOOKUP(A668,Adr!A:B,2,FALSE)</f>
        <v>#N/A</v>
      </c>
      <c r="C668" s="296"/>
      <c r="D668" s="297"/>
      <c r="E668" s="298"/>
      <c r="F668" s="299"/>
      <c r="G668" s="296"/>
      <c r="H668" s="296"/>
      <c r="I668" s="300"/>
      <c r="J668" s="301"/>
      <c r="K668" s="302"/>
      <c r="L668" s="301">
        <f t="shared" si="2"/>
        <v>0</v>
      </c>
      <c r="M668" s="302" t="e">
        <f t="shared" si="3"/>
        <v>#N/A</v>
      </c>
      <c r="N668" s="288">
        <f t="shared" si="4"/>
        <v>0</v>
      </c>
    </row>
    <row r="669" spans="1:14" ht="12.75">
      <c r="A669" s="294"/>
      <c r="B669" s="295" t="e">
        <f>VLOOKUP(A669,Adr!A:B,2,FALSE)</f>
        <v>#N/A</v>
      </c>
      <c r="C669" s="309"/>
      <c r="D669" s="304"/>
      <c r="E669" s="298"/>
      <c r="F669" s="299"/>
      <c r="G669" s="296"/>
      <c r="H669" s="296"/>
      <c r="I669" s="301"/>
      <c r="J669" s="301"/>
      <c r="K669" s="302"/>
      <c r="L669" s="301">
        <f t="shared" si="2"/>
        <v>0</v>
      </c>
      <c r="M669" s="302" t="e">
        <f t="shared" si="3"/>
        <v>#N/A</v>
      </c>
      <c r="N669" s="288">
        <f t="shared" si="4"/>
        <v>0</v>
      </c>
    </row>
    <row r="670" spans="1:14" ht="12.75">
      <c r="A670" s="294"/>
      <c r="B670" s="295" t="e">
        <f>VLOOKUP(A670,Adr!A:B,2,FALSE)</f>
        <v>#N/A</v>
      </c>
      <c r="C670" s="296"/>
      <c r="D670" s="297"/>
      <c r="E670" s="298"/>
      <c r="F670" s="299"/>
      <c r="G670" s="296"/>
      <c r="H670" s="296"/>
      <c r="I670" s="300"/>
      <c r="J670" s="301"/>
      <c r="K670" s="302"/>
      <c r="L670" s="301">
        <f t="shared" si="2"/>
        <v>0</v>
      </c>
      <c r="M670" s="302" t="e">
        <f t="shared" si="3"/>
        <v>#N/A</v>
      </c>
      <c r="N670" s="288">
        <f t="shared" si="4"/>
        <v>0</v>
      </c>
    </row>
    <row r="671" spans="1:14" ht="12.75">
      <c r="A671" s="294"/>
      <c r="B671" s="295" t="e">
        <f>VLOOKUP(A671,Adr!A:B,2,FALSE)</f>
        <v>#N/A</v>
      </c>
      <c r="C671" s="305"/>
      <c r="D671" s="306"/>
      <c r="E671" s="298"/>
      <c r="F671" s="294"/>
      <c r="G671" s="303"/>
      <c r="H671" s="303"/>
      <c r="I671" s="301"/>
      <c r="J671" s="301"/>
      <c r="K671" s="302"/>
      <c r="L671" s="301">
        <f t="shared" si="2"/>
        <v>0</v>
      </c>
      <c r="M671" s="302" t="e">
        <f t="shared" si="3"/>
        <v>#N/A</v>
      </c>
      <c r="N671" s="288">
        <f t="shared" si="4"/>
        <v>0</v>
      </c>
    </row>
    <row r="672" spans="1:14" ht="12.75">
      <c r="A672" s="294"/>
      <c r="B672" s="295" t="e">
        <f>VLOOKUP(A672,Adr!A:B,2,FALSE)</f>
        <v>#N/A</v>
      </c>
      <c r="C672" s="309"/>
      <c r="D672" s="304"/>
      <c r="E672" s="298"/>
      <c r="F672" s="294"/>
      <c r="G672" s="303"/>
      <c r="H672" s="303"/>
      <c r="I672" s="300"/>
      <c r="J672" s="301"/>
      <c r="K672" s="302"/>
      <c r="L672" s="301">
        <f t="shared" si="2"/>
        <v>0</v>
      </c>
      <c r="M672" s="302" t="e">
        <f t="shared" si="3"/>
        <v>#N/A</v>
      </c>
      <c r="N672" s="288">
        <f t="shared" si="4"/>
        <v>0</v>
      </c>
    </row>
    <row r="673" spans="1:14" ht="12.75">
      <c r="A673" s="294"/>
      <c r="B673" s="295" t="e">
        <f>VLOOKUP(A673,Adr!A:B,2,FALSE)</f>
        <v>#N/A</v>
      </c>
      <c r="C673" s="305"/>
      <c r="D673" s="297"/>
      <c r="E673" s="298"/>
      <c r="F673" s="294"/>
      <c r="G673" s="303"/>
      <c r="H673" s="303"/>
      <c r="I673" s="300"/>
      <c r="J673" s="301"/>
      <c r="K673" s="302"/>
      <c r="L673" s="301">
        <f t="shared" si="2"/>
        <v>0</v>
      </c>
      <c r="M673" s="302" t="e">
        <f t="shared" si="3"/>
        <v>#N/A</v>
      </c>
      <c r="N673" s="288">
        <f t="shared" si="4"/>
        <v>0</v>
      </c>
    </row>
    <row r="674" spans="1:14" ht="12.75">
      <c r="A674" s="294"/>
      <c r="B674" s="295" t="e">
        <f>VLOOKUP(A674,Adr!A:B,2,FALSE)</f>
        <v>#N/A</v>
      </c>
      <c r="C674" s="309"/>
      <c r="D674" s="304"/>
      <c r="E674" s="298"/>
      <c r="F674" s="299"/>
      <c r="G674" s="296"/>
      <c r="H674" s="296"/>
      <c r="I674" s="301"/>
      <c r="J674" s="301"/>
      <c r="K674" s="302"/>
      <c r="L674" s="301">
        <f t="shared" si="2"/>
        <v>0</v>
      </c>
      <c r="M674" s="302" t="e">
        <f t="shared" si="3"/>
        <v>#N/A</v>
      </c>
      <c r="N674" s="288">
        <f t="shared" si="4"/>
        <v>0</v>
      </c>
    </row>
    <row r="675" spans="1:14" ht="12.75">
      <c r="A675" s="294"/>
      <c r="B675" s="295" t="e">
        <f>VLOOKUP(A675,Adr!A:B,2,FALSE)</f>
        <v>#N/A</v>
      </c>
      <c r="C675" s="309"/>
      <c r="D675" s="304"/>
      <c r="E675" s="298"/>
      <c r="F675" s="299"/>
      <c r="G675" s="296"/>
      <c r="H675" s="296"/>
      <c r="I675" s="301"/>
      <c r="J675" s="301"/>
      <c r="K675" s="302"/>
      <c r="L675" s="301">
        <f t="shared" si="2"/>
        <v>0</v>
      </c>
      <c r="M675" s="302" t="e">
        <f t="shared" si="3"/>
        <v>#N/A</v>
      </c>
      <c r="N675" s="288">
        <f t="shared" si="4"/>
        <v>0</v>
      </c>
    </row>
    <row r="676" spans="1:14" ht="12.75">
      <c r="A676" s="294"/>
      <c r="B676" s="295" t="e">
        <f>VLOOKUP(A676,Adr!A:B,2,FALSE)</f>
        <v>#N/A</v>
      </c>
      <c r="C676" s="296"/>
      <c r="D676" s="297"/>
      <c r="E676" s="298"/>
      <c r="F676" s="299"/>
      <c r="G676" s="296"/>
      <c r="H676" s="296"/>
      <c r="I676" s="300"/>
      <c r="J676" s="301"/>
      <c r="K676" s="302"/>
      <c r="L676" s="301">
        <f t="shared" si="2"/>
        <v>0</v>
      </c>
      <c r="M676" s="302" t="e">
        <f t="shared" si="3"/>
        <v>#N/A</v>
      </c>
      <c r="N676" s="288">
        <f t="shared" si="4"/>
        <v>0</v>
      </c>
    </row>
    <row r="677" spans="1:14" ht="12.75">
      <c r="A677" s="294"/>
      <c r="B677" s="295" t="e">
        <f>VLOOKUP(A677,Adr!A:B,2,FALSE)</f>
        <v>#N/A</v>
      </c>
      <c r="C677" s="303"/>
      <c r="D677" s="304"/>
      <c r="E677" s="298"/>
      <c r="F677" s="294"/>
      <c r="G677" s="303"/>
      <c r="H677" s="303"/>
      <c r="I677" s="300"/>
      <c r="J677" s="301"/>
      <c r="K677" s="302"/>
      <c r="L677" s="301">
        <f t="shared" si="2"/>
        <v>0</v>
      </c>
      <c r="M677" s="302" t="e">
        <f t="shared" si="3"/>
        <v>#N/A</v>
      </c>
      <c r="N677" s="288">
        <f t="shared" si="4"/>
        <v>0</v>
      </c>
    </row>
    <row r="678" spans="1:14" ht="12.75">
      <c r="A678" s="294"/>
      <c r="B678" s="295" t="e">
        <f>VLOOKUP(A678,Adr!A:B,2,FALSE)</f>
        <v>#N/A</v>
      </c>
      <c r="C678" s="305"/>
      <c r="D678" s="306"/>
      <c r="E678" s="298"/>
      <c r="F678" s="294"/>
      <c r="G678" s="303"/>
      <c r="H678" s="303"/>
      <c r="I678" s="301"/>
      <c r="J678" s="301"/>
      <c r="K678" s="302"/>
      <c r="L678" s="301">
        <f t="shared" si="2"/>
        <v>0</v>
      </c>
      <c r="M678" s="302" t="e">
        <f t="shared" si="3"/>
        <v>#N/A</v>
      </c>
      <c r="N678" s="288">
        <f t="shared" si="4"/>
        <v>0</v>
      </c>
    </row>
    <row r="679" spans="1:14" ht="12.75">
      <c r="A679" s="294"/>
      <c r="B679" s="295" t="e">
        <f>VLOOKUP(A679,Adr!A:B,2,FALSE)</f>
        <v>#N/A</v>
      </c>
      <c r="C679" s="305"/>
      <c r="D679" s="306"/>
      <c r="E679" s="298"/>
      <c r="F679" s="294"/>
      <c r="G679" s="303"/>
      <c r="H679" s="303"/>
      <c r="I679" s="301"/>
      <c r="J679" s="301"/>
      <c r="K679" s="302"/>
      <c r="L679" s="301">
        <f t="shared" si="2"/>
        <v>0</v>
      </c>
      <c r="M679" s="302" t="e">
        <f t="shared" si="3"/>
        <v>#N/A</v>
      </c>
      <c r="N679" s="288">
        <f t="shared" si="4"/>
        <v>0</v>
      </c>
    </row>
    <row r="680" spans="1:14" ht="12.75">
      <c r="A680" s="299"/>
      <c r="B680" s="295" t="e">
        <f>VLOOKUP(A680,Adr!A:B,2,FALSE)</f>
        <v>#N/A</v>
      </c>
      <c r="C680" s="296"/>
      <c r="D680" s="297"/>
      <c r="E680" s="298"/>
      <c r="F680" s="299"/>
      <c r="G680" s="296"/>
      <c r="H680" s="296"/>
      <c r="I680" s="300"/>
      <c r="J680" s="301"/>
      <c r="K680" s="302"/>
      <c r="L680" s="301">
        <f t="shared" si="2"/>
        <v>0</v>
      </c>
      <c r="M680" s="302" t="e">
        <f t="shared" si="3"/>
        <v>#N/A</v>
      </c>
      <c r="N680" s="288">
        <f t="shared" si="4"/>
        <v>0</v>
      </c>
    </row>
    <row r="681" spans="1:14" ht="12.75">
      <c r="A681" s="256"/>
      <c r="B681" s="295" t="e">
        <f>VLOOKUP(A681,Adr!A:B,2,FALSE)</f>
        <v>#N/A</v>
      </c>
      <c r="C681" s="303"/>
      <c r="D681" s="304"/>
      <c r="E681" s="298"/>
      <c r="F681" s="294"/>
      <c r="G681" s="307"/>
      <c r="H681" s="303"/>
      <c r="I681" s="300"/>
      <c r="J681" s="301"/>
      <c r="K681" s="302"/>
      <c r="L681" s="301">
        <f t="shared" si="2"/>
        <v>0</v>
      </c>
      <c r="M681" s="302" t="e">
        <f t="shared" si="3"/>
        <v>#N/A</v>
      </c>
      <c r="N681" s="288">
        <f t="shared" si="4"/>
        <v>0</v>
      </c>
    </row>
    <row r="682" spans="1:14" ht="12.75">
      <c r="A682" s="294"/>
      <c r="B682" s="295" t="e">
        <f>VLOOKUP(A682,Adr!A:B,2,FALSE)</f>
        <v>#N/A</v>
      </c>
      <c r="C682" s="309"/>
      <c r="D682" s="304"/>
      <c r="E682" s="298"/>
      <c r="F682" s="294"/>
      <c r="G682" s="303"/>
      <c r="H682" s="303"/>
      <c r="I682" s="300"/>
      <c r="J682" s="301"/>
      <c r="K682" s="302"/>
      <c r="L682" s="301">
        <f t="shared" si="2"/>
        <v>0</v>
      </c>
      <c r="M682" s="302" t="e">
        <f t="shared" si="3"/>
        <v>#N/A</v>
      </c>
      <c r="N682" s="288">
        <f t="shared" si="4"/>
        <v>0</v>
      </c>
    </row>
    <row r="683" spans="1:14" ht="12.75">
      <c r="A683" s="261"/>
      <c r="B683" s="295" t="e">
        <f>VLOOKUP(A683,Adr!A:B,2,FALSE)</f>
        <v>#N/A</v>
      </c>
      <c r="C683" s="303"/>
      <c r="D683" s="304"/>
      <c r="E683" s="298"/>
      <c r="F683" s="294"/>
      <c r="G683" s="307"/>
      <c r="H683" s="303"/>
      <c r="I683" s="300"/>
      <c r="J683" s="301"/>
      <c r="K683" s="302"/>
      <c r="L683" s="301">
        <f t="shared" si="2"/>
        <v>0</v>
      </c>
      <c r="M683" s="302" t="e">
        <f t="shared" si="3"/>
        <v>#N/A</v>
      </c>
      <c r="N683" s="288">
        <f t="shared" si="4"/>
        <v>0</v>
      </c>
    </row>
    <row r="684" spans="1:14" ht="12.75">
      <c r="A684" s="261"/>
      <c r="B684" s="295" t="e">
        <f>VLOOKUP(A684,Adr!A:B,2,FALSE)</f>
        <v>#N/A</v>
      </c>
      <c r="C684" s="303"/>
      <c r="D684" s="304"/>
      <c r="E684" s="298"/>
      <c r="F684" s="294"/>
      <c r="G684" s="307"/>
      <c r="H684" s="303"/>
      <c r="I684" s="300"/>
      <c r="J684" s="301"/>
      <c r="K684" s="302"/>
      <c r="L684" s="301">
        <f t="shared" si="2"/>
        <v>0</v>
      </c>
      <c r="M684" s="302" t="e">
        <f t="shared" si="3"/>
        <v>#N/A</v>
      </c>
      <c r="N684" s="288">
        <f t="shared" si="4"/>
        <v>0</v>
      </c>
    </row>
    <row r="685" spans="1:14" ht="12.75">
      <c r="A685" s="299"/>
      <c r="B685" s="295" t="e">
        <f>VLOOKUP(A685,Adr!A:B,2,FALSE)</f>
        <v>#N/A</v>
      </c>
      <c r="C685" s="296"/>
      <c r="D685" s="297"/>
      <c r="E685" s="298"/>
      <c r="F685" s="299"/>
      <c r="G685" s="296"/>
      <c r="H685" s="296"/>
      <c r="I685" s="300"/>
      <c r="J685" s="301"/>
      <c r="K685" s="302"/>
      <c r="L685" s="301">
        <f t="shared" si="2"/>
        <v>0</v>
      </c>
      <c r="M685" s="302" t="e">
        <f t="shared" si="3"/>
        <v>#N/A</v>
      </c>
      <c r="N685" s="288">
        <f t="shared" si="4"/>
        <v>0</v>
      </c>
    </row>
    <row r="686" spans="1:14" ht="12.75">
      <c r="A686" s="294"/>
      <c r="B686" s="295" t="e">
        <f>VLOOKUP(A686,Adr!A:B,2,FALSE)</f>
        <v>#N/A</v>
      </c>
      <c r="C686" s="309"/>
      <c r="D686" s="304"/>
      <c r="E686" s="298"/>
      <c r="F686" s="299"/>
      <c r="G686" s="296"/>
      <c r="H686" s="296"/>
      <c r="I686" s="301"/>
      <c r="J686" s="301"/>
      <c r="K686" s="302"/>
      <c r="L686" s="301">
        <f t="shared" si="2"/>
        <v>0</v>
      </c>
      <c r="M686" s="302" t="e">
        <f t="shared" si="3"/>
        <v>#N/A</v>
      </c>
      <c r="N686" s="288">
        <f t="shared" si="4"/>
        <v>0</v>
      </c>
    </row>
    <row r="687" spans="1:14" ht="12.75">
      <c r="A687" s="294"/>
      <c r="B687" s="295" t="e">
        <f>VLOOKUP(A687,Adr!A:B,2,FALSE)</f>
        <v>#N/A</v>
      </c>
      <c r="C687" s="309"/>
      <c r="D687" s="304"/>
      <c r="E687" s="298"/>
      <c r="F687" s="299"/>
      <c r="G687" s="296"/>
      <c r="H687" s="296"/>
      <c r="I687" s="301"/>
      <c r="J687" s="301"/>
      <c r="K687" s="302"/>
      <c r="L687" s="301">
        <f t="shared" si="2"/>
        <v>0</v>
      </c>
      <c r="M687" s="302" t="e">
        <f t="shared" si="3"/>
        <v>#N/A</v>
      </c>
      <c r="N687" s="288">
        <f t="shared" si="4"/>
        <v>0</v>
      </c>
    </row>
    <row r="688" spans="1:14" ht="12.75">
      <c r="A688" s="294"/>
      <c r="B688" s="295" t="e">
        <f>VLOOKUP(A688,Adr!A:B,2,FALSE)</f>
        <v>#N/A</v>
      </c>
      <c r="C688" s="303"/>
      <c r="D688" s="304"/>
      <c r="E688" s="298"/>
      <c r="F688" s="294"/>
      <c r="G688" s="303"/>
      <c r="H688" s="303"/>
      <c r="I688" s="300"/>
      <c r="J688" s="301"/>
      <c r="K688" s="302"/>
      <c r="L688" s="301">
        <f t="shared" si="2"/>
        <v>0</v>
      </c>
      <c r="M688" s="302" t="e">
        <f t="shared" si="3"/>
        <v>#N/A</v>
      </c>
      <c r="N688" s="288">
        <f t="shared" si="4"/>
        <v>0</v>
      </c>
    </row>
    <row r="689" spans="1:14" ht="12.75">
      <c r="A689" s="294"/>
      <c r="B689" s="295" t="e">
        <f>VLOOKUP(A689,Adr!A:B,2,FALSE)</f>
        <v>#N/A</v>
      </c>
      <c r="C689" s="296"/>
      <c r="D689" s="297"/>
      <c r="E689" s="298"/>
      <c r="F689" s="299"/>
      <c r="G689" s="296"/>
      <c r="H689" s="296"/>
      <c r="I689" s="300"/>
      <c r="J689" s="301"/>
      <c r="K689" s="302"/>
      <c r="L689" s="301">
        <f t="shared" si="2"/>
        <v>0</v>
      </c>
      <c r="M689" s="302" t="e">
        <f t="shared" si="3"/>
        <v>#N/A</v>
      </c>
      <c r="N689" s="288">
        <f t="shared" si="4"/>
        <v>0</v>
      </c>
    </row>
    <row r="690" spans="1:14" ht="12.75">
      <c r="A690" s="294"/>
      <c r="B690" s="295" t="e">
        <f>VLOOKUP(A690,Adr!A:B,2,FALSE)</f>
        <v>#N/A</v>
      </c>
      <c r="C690" s="296"/>
      <c r="D690" s="297"/>
      <c r="E690" s="298"/>
      <c r="F690" s="299"/>
      <c r="G690" s="296"/>
      <c r="H690" s="296"/>
      <c r="I690" s="300"/>
      <c r="J690" s="301"/>
      <c r="K690" s="302"/>
      <c r="L690" s="301">
        <f t="shared" si="2"/>
        <v>0</v>
      </c>
      <c r="M690" s="302" t="e">
        <f t="shared" si="3"/>
        <v>#N/A</v>
      </c>
      <c r="N690" s="288">
        <f t="shared" si="4"/>
        <v>0</v>
      </c>
    </row>
    <row r="691" spans="1:14" ht="12.75">
      <c r="A691" s="294"/>
      <c r="B691" s="295" t="e">
        <f>VLOOKUP(A691,Adr!A:B,2,FALSE)</f>
        <v>#N/A</v>
      </c>
      <c r="C691" s="309"/>
      <c r="D691" s="304"/>
      <c r="E691" s="298"/>
      <c r="F691" s="299"/>
      <c r="G691" s="296"/>
      <c r="H691" s="296"/>
      <c r="I691" s="301"/>
      <c r="J691" s="301"/>
      <c r="K691" s="302"/>
      <c r="L691" s="301">
        <f t="shared" si="2"/>
        <v>0</v>
      </c>
      <c r="M691" s="302" t="e">
        <f t="shared" si="3"/>
        <v>#N/A</v>
      </c>
      <c r="N691" s="288">
        <f t="shared" si="4"/>
        <v>0</v>
      </c>
    </row>
    <row r="692" spans="1:14" ht="12.75">
      <c r="A692" s="299"/>
      <c r="B692" s="295" t="e">
        <f>VLOOKUP(A692,Adr!A:B,2,FALSE)</f>
        <v>#N/A</v>
      </c>
      <c r="C692" s="296"/>
      <c r="D692" s="297"/>
      <c r="E692" s="310"/>
      <c r="F692" s="299"/>
      <c r="G692" s="296"/>
      <c r="H692" s="296"/>
      <c r="I692" s="300"/>
      <c r="J692" s="301"/>
      <c r="K692" s="302"/>
      <c r="L692" s="301">
        <f t="shared" si="2"/>
        <v>0</v>
      </c>
      <c r="M692" s="302" t="e">
        <f t="shared" si="3"/>
        <v>#N/A</v>
      </c>
      <c r="N692" s="288">
        <f t="shared" si="4"/>
        <v>0</v>
      </c>
    </row>
    <row r="693" spans="1:14" ht="12.75">
      <c r="A693" s="299"/>
      <c r="B693" s="295" t="e">
        <f>VLOOKUP(A693,Adr!A:B,2,FALSE)</f>
        <v>#N/A</v>
      </c>
      <c r="C693" s="296"/>
      <c r="D693" s="297"/>
      <c r="E693" s="310"/>
      <c r="F693" s="299"/>
      <c r="G693" s="296"/>
      <c r="H693" s="296"/>
      <c r="I693" s="300"/>
      <c r="J693" s="301"/>
      <c r="K693" s="302"/>
      <c r="L693" s="301">
        <f t="shared" si="2"/>
        <v>0</v>
      </c>
      <c r="M693" s="302" t="e">
        <f t="shared" si="3"/>
        <v>#N/A</v>
      </c>
      <c r="N693" s="288">
        <f t="shared" si="4"/>
        <v>0</v>
      </c>
    </row>
    <row r="694" spans="1:14" ht="12.75">
      <c r="A694" s="299"/>
      <c r="B694" s="295" t="e">
        <f>VLOOKUP(A694,Adr!A:B,2,FALSE)</f>
        <v>#N/A</v>
      </c>
      <c r="C694" s="296"/>
      <c r="D694" s="297"/>
      <c r="E694" s="310"/>
      <c r="F694" s="299"/>
      <c r="G694" s="296"/>
      <c r="H694" s="296"/>
      <c r="I694" s="300"/>
      <c r="J694" s="301"/>
      <c r="K694" s="302"/>
      <c r="L694" s="301">
        <f t="shared" si="2"/>
        <v>0</v>
      </c>
      <c r="M694" s="302" t="e">
        <f t="shared" si="3"/>
        <v>#N/A</v>
      </c>
      <c r="N694" s="288">
        <f t="shared" si="4"/>
        <v>0</v>
      </c>
    </row>
    <row r="695" spans="1:14" ht="12.75">
      <c r="A695" s="299"/>
      <c r="B695" s="295" t="e">
        <f>VLOOKUP(A695,Adr!A:B,2,FALSE)</f>
        <v>#N/A</v>
      </c>
      <c r="C695" s="296"/>
      <c r="D695" s="297"/>
      <c r="E695" s="310"/>
      <c r="F695" s="299"/>
      <c r="G695" s="296"/>
      <c r="H695" s="296"/>
      <c r="I695" s="300"/>
      <c r="J695" s="301"/>
      <c r="K695" s="302"/>
      <c r="L695" s="301">
        <f t="shared" si="2"/>
        <v>0</v>
      </c>
      <c r="M695" s="302" t="e">
        <f t="shared" si="3"/>
        <v>#N/A</v>
      </c>
      <c r="N695" s="288">
        <f t="shared" si="4"/>
        <v>0</v>
      </c>
    </row>
    <row r="696" spans="1:14" ht="12.75">
      <c r="A696" s="299"/>
      <c r="B696" s="295" t="e">
        <f>VLOOKUP(A696,Adr!A:B,2,FALSE)</f>
        <v>#N/A</v>
      </c>
      <c r="C696" s="296"/>
      <c r="D696" s="297"/>
      <c r="E696" s="310"/>
      <c r="F696" s="299"/>
      <c r="G696" s="296"/>
      <c r="H696" s="296"/>
      <c r="I696" s="300"/>
      <c r="J696" s="301"/>
      <c r="K696" s="302"/>
      <c r="L696" s="301">
        <f t="shared" si="2"/>
        <v>0</v>
      </c>
      <c r="M696" s="302" t="e">
        <f t="shared" si="3"/>
        <v>#N/A</v>
      </c>
      <c r="N696" s="288">
        <f t="shared" si="4"/>
        <v>0</v>
      </c>
    </row>
    <row r="697" spans="1:14" ht="12.75">
      <c r="A697" s="299"/>
      <c r="B697" s="295" t="e">
        <f>VLOOKUP(A697,Adr!A:B,2,FALSE)</f>
        <v>#N/A</v>
      </c>
      <c r="C697" s="296"/>
      <c r="D697" s="297"/>
      <c r="E697" s="310"/>
      <c r="F697" s="299"/>
      <c r="G697" s="296"/>
      <c r="H697" s="296"/>
      <c r="I697" s="300"/>
      <c r="J697" s="301"/>
      <c r="K697" s="302"/>
      <c r="L697" s="301">
        <f t="shared" si="2"/>
        <v>0</v>
      </c>
      <c r="M697" s="302" t="e">
        <f t="shared" si="3"/>
        <v>#N/A</v>
      </c>
      <c r="N697" s="288">
        <f t="shared" si="4"/>
        <v>0</v>
      </c>
    </row>
    <row r="698" spans="1:14" ht="12.75">
      <c r="A698" s="299"/>
      <c r="B698" s="295" t="e">
        <f>VLOOKUP(A698,Adr!A:B,2,FALSE)</f>
        <v>#N/A</v>
      </c>
      <c r="C698" s="296"/>
      <c r="D698" s="297"/>
      <c r="E698" s="310"/>
      <c r="F698" s="299"/>
      <c r="G698" s="296"/>
      <c r="H698" s="296"/>
      <c r="I698" s="300"/>
      <c r="J698" s="301"/>
      <c r="K698" s="302"/>
      <c r="L698" s="301">
        <f t="shared" si="2"/>
        <v>0</v>
      </c>
      <c r="M698" s="302" t="e">
        <f t="shared" si="3"/>
        <v>#N/A</v>
      </c>
      <c r="N698" s="288">
        <f t="shared" si="4"/>
        <v>0</v>
      </c>
    </row>
    <row r="699" spans="1:14" ht="12.75">
      <c r="A699" s="299"/>
      <c r="B699" s="295" t="e">
        <f>VLOOKUP(A699,Adr!A:B,2,FALSE)</f>
        <v>#N/A</v>
      </c>
      <c r="C699" s="296"/>
      <c r="D699" s="297"/>
      <c r="E699" s="310"/>
      <c r="F699" s="299"/>
      <c r="G699" s="296"/>
      <c r="H699" s="296"/>
      <c r="I699" s="300"/>
      <c r="J699" s="301"/>
      <c r="K699" s="302"/>
      <c r="L699" s="301">
        <f t="shared" si="2"/>
        <v>0</v>
      </c>
      <c r="M699" s="302" t="e">
        <f t="shared" si="3"/>
        <v>#N/A</v>
      </c>
      <c r="N699" s="288">
        <f t="shared" si="4"/>
        <v>0</v>
      </c>
    </row>
    <row r="700" spans="1:14" ht="12.75">
      <c r="A700" s="299"/>
      <c r="B700" s="295" t="e">
        <f>VLOOKUP(A700,Adr!A:B,2,FALSE)</f>
        <v>#N/A</v>
      </c>
      <c r="C700" s="296"/>
      <c r="D700" s="297"/>
      <c r="E700" s="310"/>
      <c r="F700" s="299"/>
      <c r="G700" s="296"/>
      <c r="H700" s="296"/>
      <c r="I700" s="300"/>
      <c r="J700" s="301"/>
      <c r="K700" s="302"/>
      <c r="L700" s="301">
        <f t="shared" si="2"/>
        <v>0</v>
      </c>
      <c r="M700" s="302" t="e">
        <f t="shared" si="3"/>
        <v>#N/A</v>
      </c>
      <c r="N700" s="288">
        <f t="shared" si="4"/>
        <v>0</v>
      </c>
    </row>
    <row r="701" spans="1:14" ht="12.75">
      <c r="A701" s="299"/>
      <c r="B701" s="295" t="e">
        <f>VLOOKUP(A701,Adr!A:B,2,FALSE)</f>
        <v>#N/A</v>
      </c>
      <c r="C701" s="296"/>
      <c r="D701" s="297"/>
      <c r="E701" s="310"/>
      <c r="F701" s="299"/>
      <c r="G701" s="296"/>
      <c r="H701" s="296"/>
      <c r="I701" s="300"/>
      <c r="J701" s="301"/>
      <c r="K701" s="302"/>
      <c r="L701" s="301">
        <f t="shared" si="2"/>
        <v>0</v>
      </c>
      <c r="M701" s="302" t="e">
        <f t="shared" si="3"/>
        <v>#N/A</v>
      </c>
      <c r="N701" s="288">
        <f t="shared" si="4"/>
        <v>0</v>
      </c>
    </row>
    <row r="702" spans="1:14" ht="12.75">
      <c r="A702" s="299"/>
      <c r="B702" s="295" t="e">
        <f>VLOOKUP(A702,Adr!A:B,2,FALSE)</f>
        <v>#N/A</v>
      </c>
      <c r="C702" s="296"/>
      <c r="D702" s="297"/>
      <c r="E702" s="310"/>
      <c r="F702" s="299"/>
      <c r="G702" s="296"/>
      <c r="H702" s="296"/>
      <c r="I702" s="300"/>
      <c r="J702" s="301"/>
      <c r="K702" s="302"/>
      <c r="L702" s="301">
        <f t="shared" si="2"/>
        <v>0</v>
      </c>
      <c r="M702" s="302" t="e">
        <f t="shared" si="3"/>
        <v>#N/A</v>
      </c>
      <c r="N702" s="288">
        <f t="shared" si="4"/>
        <v>0</v>
      </c>
    </row>
    <row r="703" spans="1:14" ht="12.75">
      <c r="A703" s="299"/>
      <c r="B703" s="295" t="e">
        <f>VLOOKUP(A703,Adr!A:B,2,FALSE)</f>
        <v>#N/A</v>
      </c>
      <c r="C703" s="296"/>
      <c r="D703" s="297"/>
      <c r="E703" s="310"/>
      <c r="F703" s="299"/>
      <c r="G703" s="296"/>
      <c r="H703" s="296"/>
      <c r="I703" s="300"/>
      <c r="J703" s="301"/>
      <c r="K703" s="302"/>
      <c r="L703" s="301">
        <f t="shared" si="2"/>
        <v>0</v>
      </c>
      <c r="M703" s="302" t="e">
        <f t="shared" si="3"/>
        <v>#N/A</v>
      </c>
      <c r="N703" s="288">
        <f t="shared" si="4"/>
        <v>0</v>
      </c>
    </row>
    <row r="704" spans="1:14" ht="12.75">
      <c r="A704" s="299"/>
      <c r="B704" s="295" t="e">
        <f>VLOOKUP(A704,Adr!A:B,2,FALSE)</f>
        <v>#N/A</v>
      </c>
      <c r="C704" s="296"/>
      <c r="D704" s="297"/>
      <c r="E704" s="310"/>
      <c r="F704" s="299"/>
      <c r="G704" s="296"/>
      <c r="H704" s="296"/>
      <c r="I704" s="300"/>
      <c r="J704" s="301"/>
      <c r="K704" s="302"/>
      <c r="L704" s="301">
        <f t="shared" si="2"/>
        <v>0</v>
      </c>
      <c r="M704" s="302" t="e">
        <f t="shared" si="3"/>
        <v>#N/A</v>
      </c>
      <c r="N704" s="288">
        <f t="shared" si="4"/>
        <v>0</v>
      </c>
    </row>
    <row r="705" spans="1:14" ht="12.75">
      <c r="A705" s="299"/>
      <c r="B705" s="295" t="e">
        <f>VLOOKUP(A705,Adr!A:B,2,FALSE)</f>
        <v>#N/A</v>
      </c>
      <c r="C705" s="296"/>
      <c r="D705" s="297"/>
      <c r="E705" s="310"/>
      <c r="F705" s="299"/>
      <c r="G705" s="296"/>
      <c r="H705" s="296"/>
      <c r="I705" s="300"/>
      <c r="J705" s="301"/>
      <c r="K705" s="302"/>
      <c r="L705" s="301">
        <f t="shared" si="2"/>
        <v>0</v>
      </c>
      <c r="M705" s="302" t="e">
        <f t="shared" si="3"/>
        <v>#N/A</v>
      </c>
      <c r="N705" s="288">
        <f t="shared" si="4"/>
        <v>0</v>
      </c>
    </row>
    <row r="706" spans="1:14" ht="12.75">
      <c r="A706" s="299"/>
      <c r="B706" s="295" t="e">
        <f>VLOOKUP(A706,Adr!A:B,2,FALSE)</f>
        <v>#N/A</v>
      </c>
      <c r="C706" s="296"/>
      <c r="D706" s="297"/>
      <c r="E706" s="310"/>
      <c r="F706" s="299"/>
      <c r="G706" s="296"/>
      <c r="H706" s="296"/>
      <c r="I706" s="300"/>
      <c r="J706" s="301"/>
      <c r="K706" s="302"/>
      <c r="L706" s="301">
        <f t="shared" si="2"/>
        <v>0</v>
      </c>
      <c r="M706" s="302" t="e">
        <f t="shared" si="3"/>
        <v>#N/A</v>
      </c>
      <c r="N706" s="288">
        <f t="shared" si="4"/>
        <v>0</v>
      </c>
    </row>
    <row r="707" spans="1:14" ht="12.75">
      <c r="A707" s="299"/>
      <c r="B707" s="295" t="e">
        <f>VLOOKUP(A707,Adr!A:B,2,FALSE)</f>
        <v>#N/A</v>
      </c>
      <c r="C707" s="296"/>
      <c r="D707" s="297"/>
      <c r="E707" s="310"/>
      <c r="F707" s="299"/>
      <c r="G707" s="296"/>
      <c r="H707" s="296"/>
      <c r="I707" s="300"/>
      <c r="J707" s="301"/>
      <c r="K707" s="302"/>
      <c r="L707" s="301">
        <f t="shared" si="2"/>
        <v>0</v>
      </c>
      <c r="M707" s="302" t="e">
        <f t="shared" si="3"/>
        <v>#N/A</v>
      </c>
      <c r="N707" s="288">
        <f t="shared" si="4"/>
        <v>0</v>
      </c>
    </row>
    <row r="708" spans="1:14" ht="12.75">
      <c r="A708" s="299"/>
      <c r="B708" s="295" t="e">
        <f>VLOOKUP(A708,Adr!A:B,2,FALSE)</f>
        <v>#N/A</v>
      </c>
      <c r="C708" s="296"/>
      <c r="D708" s="297"/>
      <c r="E708" s="310"/>
      <c r="F708" s="299"/>
      <c r="G708" s="296"/>
      <c r="H708" s="296"/>
      <c r="I708" s="300"/>
      <c r="J708" s="301"/>
      <c r="K708" s="302"/>
      <c r="L708" s="301">
        <f t="shared" si="2"/>
        <v>0</v>
      </c>
      <c r="M708" s="302" t="e">
        <f t="shared" si="3"/>
        <v>#N/A</v>
      </c>
      <c r="N708" s="288">
        <f t="shared" si="4"/>
        <v>0</v>
      </c>
    </row>
    <row r="709" spans="1:14" ht="12.75">
      <c r="A709" s="299"/>
      <c r="B709" s="295" t="e">
        <f>VLOOKUP(A709,Adr!A:B,2,FALSE)</f>
        <v>#N/A</v>
      </c>
      <c r="C709" s="296"/>
      <c r="D709" s="297"/>
      <c r="E709" s="310"/>
      <c r="F709" s="299"/>
      <c r="G709" s="296"/>
      <c r="H709" s="296"/>
      <c r="I709" s="300"/>
      <c r="J709" s="301"/>
      <c r="K709" s="302"/>
      <c r="L709" s="301">
        <f t="shared" si="2"/>
        <v>0</v>
      </c>
      <c r="M709" s="302" t="e">
        <f t="shared" si="3"/>
        <v>#N/A</v>
      </c>
      <c r="N709" s="288">
        <f t="shared" si="4"/>
        <v>0</v>
      </c>
    </row>
    <row r="710" spans="1:14" ht="12.75">
      <c r="A710" s="299"/>
      <c r="B710" s="295" t="e">
        <f>VLOOKUP(A710,Adr!A:B,2,FALSE)</f>
        <v>#N/A</v>
      </c>
      <c r="C710" s="296"/>
      <c r="D710" s="297"/>
      <c r="E710" s="310"/>
      <c r="F710" s="299"/>
      <c r="G710" s="296"/>
      <c r="H710" s="296"/>
      <c r="I710" s="300"/>
      <c r="J710" s="301"/>
      <c r="K710" s="302"/>
      <c r="L710" s="301">
        <f t="shared" si="2"/>
        <v>0</v>
      </c>
      <c r="M710" s="302" t="e">
        <f t="shared" si="3"/>
        <v>#N/A</v>
      </c>
      <c r="N710" s="288">
        <f t="shared" si="4"/>
        <v>0</v>
      </c>
    </row>
    <row r="711" spans="1:14" ht="12.75">
      <c r="A711" s="299"/>
      <c r="B711" s="295" t="e">
        <f>VLOOKUP(A711,Adr!A:B,2,FALSE)</f>
        <v>#N/A</v>
      </c>
      <c r="C711" s="296"/>
      <c r="D711" s="297"/>
      <c r="E711" s="310"/>
      <c r="F711" s="299"/>
      <c r="G711" s="296"/>
      <c r="H711" s="296"/>
      <c r="I711" s="300"/>
      <c r="J711" s="301"/>
      <c r="K711" s="302"/>
      <c r="L711" s="301">
        <f t="shared" si="2"/>
        <v>0</v>
      </c>
      <c r="M711" s="302" t="e">
        <f t="shared" si="3"/>
        <v>#N/A</v>
      </c>
      <c r="N711" s="288">
        <f t="shared" si="4"/>
        <v>0</v>
      </c>
    </row>
    <row r="712" spans="1:14" ht="12.75">
      <c r="A712" s="299"/>
      <c r="B712" s="295" t="e">
        <f>VLOOKUP(A712,Adr!A:B,2,FALSE)</f>
        <v>#N/A</v>
      </c>
      <c r="C712" s="296"/>
      <c r="D712" s="297"/>
      <c r="E712" s="310"/>
      <c r="F712" s="299"/>
      <c r="G712" s="296"/>
      <c r="H712" s="296"/>
      <c r="I712" s="300"/>
      <c r="J712" s="301"/>
      <c r="K712" s="302"/>
      <c r="L712" s="301">
        <f t="shared" si="2"/>
        <v>0</v>
      </c>
      <c r="M712" s="302" t="e">
        <f t="shared" si="3"/>
        <v>#N/A</v>
      </c>
      <c r="N712" s="288">
        <f t="shared" si="4"/>
        <v>0</v>
      </c>
    </row>
    <row r="713" spans="1:14" ht="12.75">
      <c r="A713" s="299"/>
      <c r="B713" s="295" t="e">
        <f>VLOOKUP(A713,Adr!A:B,2,FALSE)</f>
        <v>#N/A</v>
      </c>
      <c r="C713" s="296"/>
      <c r="D713" s="297"/>
      <c r="E713" s="310"/>
      <c r="F713" s="299"/>
      <c r="G713" s="296"/>
      <c r="H713" s="296"/>
      <c r="I713" s="300"/>
      <c r="J713" s="301"/>
      <c r="K713" s="302"/>
      <c r="L713" s="301">
        <f t="shared" si="2"/>
        <v>0</v>
      </c>
      <c r="M713" s="302" t="e">
        <f t="shared" si="3"/>
        <v>#N/A</v>
      </c>
      <c r="N713" s="288">
        <f t="shared" si="4"/>
        <v>0</v>
      </c>
    </row>
    <row r="714" spans="1:14" ht="12.75">
      <c r="A714" s="299"/>
      <c r="B714" s="295" t="e">
        <f>VLOOKUP(A714,Adr!A:B,2,FALSE)</f>
        <v>#N/A</v>
      </c>
      <c r="C714" s="296"/>
      <c r="D714" s="297"/>
      <c r="E714" s="310"/>
      <c r="F714" s="299"/>
      <c r="G714" s="296"/>
      <c r="H714" s="296"/>
      <c r="I714" s="300"/>
      <c r="J714" s="301"/>
      <c r="K714" s="302"/>
      <c r="L714" s="301">
        <f t="shared" si="2"/>
        <v>0</v>
      </c>
      <c r="M714" s="302" t="e">
        <f t="shared" si="3"/>
        <v>#N/A</v>
      </c>
      <c r="N714" s="288">
        <f t="shared" si="4"/>
        <v>0</v>
      </c>
    </row>
    <row r="715" spans="1:14" ht="12.75">
      <c r="A715" s="299"/>
      <c r="B715" s="295" t="e">
        <f>VLOOKUP(A715,Adr!A:B,2,FALSE)</f>
        <v>#N/A</v>
      </c>
      <c r="C715" s="296"/>
      <c r="D715" s="297"/>
      <c r="E715" s="310"/>
      <c r="F715" s="299"/>
      <c r="G715" s="296"/>
      <c r="H715" s="296"/>
      <c r="I715" s="300"/>
      <c r="J715" s="301"/>
      <c r="K715" s="302"/>
      <c r="L715" s="301">
        <f t="shared" si="2"/>
        <v>0</v>
      </c>
      <c r="M715" s="302" t="e">
        <f t="shared" si="3"/>
        <v>#N/A</v>
      </c>
      <c r="N715" s="288">
        <f t="shared" si="4"/>
        <v>0</v>
      </c>
    </row>
    <row r="716" spans="1:14" ht="12.75">
      <c r="A716" s="294"/>
      <c r="B716" s="295" t="e">
        <f>VLOOKUP(A716,Adr!A:B,2,FALSE)</f>
        <v>#N/A</v>
      </c>
      <c r="C716" s="305"/>
      <c r="D716" s="306"/>
      <c r="E716" s="298"/>
      <c r="F716" s="294"/>
      <c r="G716" s="303"/>
      <c r="H716" s="303"/>
      <c r="I716" s="301"/>
      <c r="J716" s="301"/>
      <c r="K716" s="302"/>
      <c r="L716" s="301">
        <f t="shared" si="2"/>
        <v>0</v>
      </c>
      <c r="M716" s="302" t="e">
        <f t="shared" si="3"/>
        <v>#N/A</v>
      </c>
      <c r="N716" s="288">
        <f t="shared" si="4"/>
        <v>0</v>
      </c>
    </row>
    <row r="717" spans="1:14" ht="12.75">
      <c r="A717" s="294"/>
      <c r="B717" s="295" t="e">
        <f>VLOOKUP(A717,Adr!A:B,2,FALSE)</f>
        <v>#N/A</v>
      </c>
      <c r="C717" s="305"/>
      <c r="D717" s="306"/>
      <c r="E717" s="298"/>
      <c r="F717" s="294"/>
      <c r="G717" s="303"/>
      <c r="H717" s="303"/>
      <c r="I717" s="301"/>
      <c r="J717" s="301"/>
      <c r="K717" s="302"/>
      <c r="L717" s="301">
        <f t="shared" si="2"/>
        <v>0</v>
      </c>
      <c r="M717" s="302" t="e">
        <f t="shared" si="3"/>
        <v>#N/A</v>
      </c>
      <c r="N717" s="288">
        <f t="shared" si="4"/>
        <v>0</v>
      </c>
    </row>
    <row r="718" spans="1:14" ht="12.75">
      <c r="A718" s="294"/>
      <c r="B718" s="295" t="e">
        <f>VLOOKUP(A718,Adr!A:B,2,FALSE)</f>
        <v>#N/A</v>
      </c>
      <c r="C718" s="305"/>
      <c r="D718" s="306"/>
      <c r="E718" s="298"/>
      <c r="F718" s="294"/>
      <c r="G718" s="303"/>
      <c r="H718" s="303"/>
      <c r="I718" s="301"/>
      <c r="J718" s="301"/>
      <c r="K718" s="302"/>
      <c r="L718" s="301">
        <f t="shared" si="2"/>
        <v>0</v>
      </c>
      <c r="M718" s="302" t="e">
        <f t="shared" si="3"/>
        <v>#N/A</v>
      </c>
      <c r="N718" s="288">
        <f t="shared" si="4"/>
        <v>0</v>
      </c>
    </row>
    <row r="719" spans="1:14" ht="12.75">
      <c r="A719" s="294"/>
      <c r="B719" s="295" t="e">
        <f>VLOOKUP(A719,Adr!A:B,2,FALSE)</f>
        <v>#N/A</v>
      </c>
      <c r="C719" s="305"/>
      <c r="D719" s="306"/>
      <c r="E719" s="298"/>
      <c r="F719" s="294"/>
      <c r="G719" s="303"/>
      <c r="H719" s="303"/>
      <c r="I719" s="301"/>
      <c r="J719" s="301"/>
      <c r="K719" s="302"/>
      <c r="L719" s="301">
        <f t="shared" si="2"/>
        <v>0</v>
      </c>
      <c r="M719" s="302" t="e">
        <f t="shared" si="3"/>
        <v>#N/A</v>
      </c>
      <c r="N719" s="288">
        <f t="shared" si="4"/>
        <v>0</v>
      </c>
    </row>
    <row r="720" spans="1:14" ht="12.75">
      <c r="A720" s="299"/>
      <c r="B720" s="295" t="e">
        <f>VLOOKUP(A720,Adr!A:B,2,FALSE)</f>
        <v>#N/A</v>
      </c>
      <c r="C720" s="296"/>
      <c r="D720" s="297"/>
      <c r="E720" s="298"/>
      <c r="F720" s="299"/>
      <c r="G720" s="296"/>
      <c r="H720" s="296"/>
      <c r="I720" s="300"/>
      <c r="J720" s="301"/>
      <c r="K720" s="302"/>
      <c r="L720" s="301">
        <f t="shared" si="2"/>
        <v>0</v>
      </c>
      <c r="M720" s="302" t="e">
        <f t="shared" si="3"/>
        <v>#N/A</v>
      </c>
      <c r="N720" s="288">
        <f t="shared" si="4"/>
        <v>0</v>
      </c>
    </row>
    <row r="721" spans="1:14" ht="12.75">
      <c r="A721" s="294"/>
      <c r="B721" s="295" t="e">
        <f>VLOOKUP(A721,Adr!A:B,2,FALSE)</f>
        <v>#N/A</v>
      </c>
      <c r="C721" s="309"/>
      <c r="D721" s="304"/>
      <c r="E721" s="298"/>
      <c r="F721" s="299"/>
      <c r="G721" s="296"/>
      <c r="H721" s="296"/>
      <c r="I721" s="301"/>
      <c r="J721" s="301"/>
      <c r="K721" s="302"/>
      <c r="L721" s="301">
        <f t="shared" si="2"/>
        <v>0</v>
      </c>
      <c r="M721" s="302" t="e">
        <f t="shared" si="3"/>
        <v>#N/A</v>
      </c>
      <c r="N721" s="288">
        <f t="shared" si="4"/>
        <v>0</v>
      </c>
    </row>
    <row r="722" spans="1:14" ht="12.75">
      <c r="A722" s="294"/>
      <c r="B722" s="295" t="e">
        <f>VLOOKUP(A722,Adr!A:B,2,FALSE)</f>
        <v>#N/A</v>
      </c>
      <c r="C722" s="309"/>
      <c r="D722" s="304"/>
      <c r="E722" s="298"/>
      <c r="F722" s="299"/>
      <c r="G722" s="296"/>
      <c r="H722" s="296"/>
      <c r="I722" s="301"/>
      <c r="J722" s="301"/>
      <c r="K722" s="302"/>
      <c r="L722" s="301">
        <f t="shared" si="2"/>
        <v>0</v>
      </c>
      <c r="M722" s="302" t="e">
        <f t="shared" si="3"/>
        <v>#N/A</v>
      </c>
      <c r="N722" s="288">
        <f t="shared" si="4"/>
        <v>0</v>
      </c>
    </row>
    <row r="723" spans="1:14" ht="12.75">
      <c r="A723" s="294"/>
      <c r="B723" s="295" t="e">
        <f>VLOOKUP(A723,Adr!A:B,2,FALSE)</f>
        <v>#N/A</v>
      </c>
      <c r="C723" s="296"/>
      <c r="D723" s="297"/>
      <c r="E723" s="298"/>
      <c r="F723" s="299"/>
      <c r="G723" s="296"/>
      <c r="H723" s="296"/>
      <c r="I723" s="300"/>
      <c r="J723" s="301"/>
      <c r="K723" s="302"/>
      <c r="L723" s="301">
        <f t="shared" si="2"/>
        <v>0</v>
      </c>
      <c r="M723" s="302" t="e">
        <f t="shared" si="3"/>
        <v>#N/A</v>
      </c>
      <c r="N723" s="288">
        <f t="shared" si="4"/>
        <v>0</v>
      </c>
    </row>
    <row r="724" spans="1:14" ht="12.75">
      <c r="A724" s="294"/>
      <c r="B724" s="295" t="e">
        <f>VLOOKUP(A724,Adr!A:B,2,FALSE)</f>
        <v>#N/A</v>
      </c>
      <c r="C724" s="296"/>
      <c r="D724" s="297"/>
      <c r="E724" s="298"/>
      <c r="F724" s="299"/>
      <c r="G724" s="296"/>
      <c r="H724" s="296"/>
      <c r="I724" s="300"/>
      <c r="J724" s="301"/>
      <c r="K724" s="302"/>
      <c r="L724" s="301">
        <f t="shared" si="2"/>
        <v>0</v>
      </c>
      <c r="M724" s="302" t="e">
        <f t="shared" si="3"/>
        <v>#N/A</v>
      </c>
      <c r="N724" s="288">
        <f t="shared" si="4"/>
        <v>0</v>
      </c>
    </row>
    <row r="725" spans="1:14" ht="12.75">
      <c r="A725" s="294"/>
      <c r="B725" s="295" t="e">
        <f>VLOOKUP(A725,Adr!A:B,2,FALSE)</f>
        <v>#N/A</v>
      </c>
      <c r="C725" s="296"/>
      <c r="D725" s="297"/>
      <c r="E725" s="298"/>
      <c r="F725" s="299"/>
      <c r="G725" s="296"/>
      <c r="H725" s="296"/>
      <c r="I725" s="300"/>
      <c r="J725" s="301"/>
      <c r="K725" s="302"/>
      <c r="L725" s="301">
        <f t="shared" si="2"/>
        <v>0</v>
      </c>
      <c r="M725" s="302" t="e">
        <f t="shared" si="3"/>
        <v>#N/A</v>
      </c>
      <c r="N725" s="288">
        <f t="shared" si="4"/>
        <v>0</v>
      </c>
    </row>
    <row r="726" spans="1:14" ht="12.75">
      <c r="A726" s="299"/>
      <c r="B726" s="295" t="e">
        <f>VLOOKUP(A726,Adr!A:B,2,FALSE)</f>
        <v>#N/A</v>
      </c>
      <c r="C726" s="296"/>
      <c r="D726" s="297"/>
      <c r="E726" s="310"/>
      <c r="F726" s="299"/>
      <c r="G726" s="296"/>
      <c r="H726" s="296"/>
      <c r="I726" s="300"/>
      <c r="J726" s="301"/>
      <c r="K726" s="302"/>
      <c r="L726" s="301">
        <f t="shared" si="2"/>
        <v>0</v>
      </c>
      <c r="M726" s="302" t="e">
        <f t="shared" si="3"/>
        <v>#N/A</v>
      </c>
      <c r="N726" s="288">
        <f t="shared" si="4"/>
        <v>0</v>
      </c>
    </row>
    <row r="727" spans="3:8" ht="12.75">
      <c r="C727" s="305"/>
      <c r="G727" s="296"/>
      <c r="H727" s="296"/>
    </row>
    <row r="728" spans="3:8" ht="12.75">
      <c r="C728" s="305"/>
      <c r="G728" s="296"/>
      <c r="H728" s="296"/>
    </row>
    <row r="729" spans="7:8" ht="12.75">
      <c r="G729" s="296"/>
      <c r="H729" s="296"/>
    </row>
    <row r="730" spans="7:8" ht="12.75">
      <c r="G730" s="296"/>
      <c r="H730" s="296"/>
    </row>
    <row r="731" spans="7:8" ht="12.75">
      <c r="G731" s="296"/>
      <c r="H731" s="296"/>
    </row>
    <row r="732" spans="7:8" ht="12.75">
      <c r="G732" s="296"/>
      <c r="H732" s="296"/>
    </row>
  </sheetData>
  <sheetProtection selectLockedCells="1" selectUnlockedCells="1"/>
  <printOptions/>
  <pageMargins left="0.7" right="0.7" top="0.75" bottom="0.75" header="0.5118055555555555" footer="0.5118055555555555"/>
  <pageSetup horizontalDpi="300" verticalDpi="300" orientation="portrait" paperSize="9"/>
  <legacyDrawing r:id="rId2"/>
</worksheet>
</file>

<file path=xl/worksheets/sheet8.xml><?xml version="1.0" encoding="utf-8"?>
<worksheet xmlns="http://schemas.openxmlformats.org/spreadsheetml/2006/main" xmlns:r="http://schemas.openxmlformats.org/officeDocument/2006/relationships">
  <dimension ref="A1:N98"/>
  <sheetViews>
    <sheetView workbookViewId="0" topLeftCell="A1">
      <pane ySplit="1" topLeftCell="A2" activePane="bottomLeft" state="frozen"/>
      <selection pane="topLeft" activeCell="A1" sqref="A1"/>
      <selection pane="bottomLeft" activeCell="F15" sqref="F15"/>
    </sheetView>
  </sheetViews>
  <sheetFormatPr defaultColWidth="9.140625" defaultRowHeight="12.75"/>
  <cols>
    <col min="1" max="1" width="24.00390625" style="0" customWidth="1"/>
    <col min="2" max="2" width="2.00390625" style="0" customWidth="1"/>
    <col min="3" max="3" width="4.8515625" style="0" customWidth="1"/>
    <col min="4" max="4" width="13.8515625" style="0" customWidth="1"/>
    <col min="5" max="5" width="6.57421875" style="0" customWidth="1"/>
    <col min="7" max="7" width="41.57421875" style="0" customWidth="1"/>
    <col min="8" max="8" width="1.8515625" style="0" customWidth="1"/>
    <col min="9" max="9" width="6.421875" style="0" customWidth="1"/>
    <col min="10" max="10" width="41.00390625" style="0" customWidth="1"/>
  </cols>
  <sheetData>
    <row r="1" spans="1:14" s="315" customFormat="1" ht="12.75">
      <c r="A1" s="314" t="s">
        <v>1429</v>
      </c>
      <c r="B1" s="314"/>
      <c r="C1" s="314" t="s">
        <v>650</v>
      </c>
      <c r="D1" s="314" t="s">
        <v>1834</v>
      </c>
      <c r="E1" s="314" t="s">
        <v>1835</v>
      </c>
      <c r="F1" s="314" t="s">
        <v>350</v>
      </c>
      <c r="G1" s="314" t="s">
        <v>1836</v>
      </c>
      <c r="H1" s="314"/>
      <c r="I1" s="314" t="s">
        <v>350</v>
      </c>
      <c r="J1" s="314" t="s">
        <v>1837</v>
      </c>
      <c r="K1" s="314"/>
      <c r="L1" s="314"/>
      <c r="M1" s="314"/>
      <c r="N1" s="314"/>
    </row>
    <row r="2" spans="1:10" ht="12.75">
      <c r="A2" t="s">
        <v>1838</v>
      </c>
      <c r="C2" t="s">
        <v>653</v>
      </c>
      <c r="D2" t="s">
        <v>1839</v>
      </c>
      <c r="E2">
        <v>1</v>
      </c>
      <c r="F2" t="s">
        <v>354</v>
      </c>
      <c r="G2" t="s">
        <v>1840</v>
      </c>
      <c r="I2" t="s">
        <v>352</v>
      </c>
      <c r="J2" t="s">
        <v>1841</v>
      </c>
    </row>
    <row r="3" spans="1:10" ht="12.75">
      <c r="A3" t="s">
        <v>1449</v>
      </c>
      <c r="C3" t="s">
        <v>655</v>
      </c>
      <c r="D3" t="s">
        <v>1842</v>
      </c>
      <c r="E3">
        <v>1</v>
      </c>
      <c r="F3" t="s">
        <v>354</v>
      </c>
      <c r="G3" t="s">
        <v>1840</v>
      </c>
      <c r="I3" t="s">
        <v>354</v>
      </c>
      <c r="J3" t="s">
        <v>355</v>
      </c>
    </row>
    <row r="4" spans="1:10" ht="12.75">
      <c r="A4" t="s">
        <v>1575</v>
      </c>
      <c r="C4" t="s">
        <v>657</v>
      </c>
      <c r="D4" t="s">
        <v>1843</v>
      </c>
      <c r="E4">
        <v>1</v>
      </c>
      <c r="F4" t="s">
        <v>354</v>
      </c>
      <c r="G4" t="s">
        <v>1840</v>
      </c>
      <c r="I4" t="s">
        <v>356</v>
      </c>
      <c r="J4" t="s">
        <v>357</v>
      </c>
    </row>
    <row r="5" spans="1:10" ht="12.75">
      <c r="A5" t="s">
        <v>1481</v>
      </c>
      <c r="C5" t="s">
        <v>659</v>
      </c>
      <c r="D5" t="s">
        <v>1844</v>
      </c>
      <c r="E5">
        <v>1</v>
      </c>
      <c r="F5" t="s">
        <v>354</v>
      </c>
      <c r="G5" t="s">
        <v>1840</v>
      </c>
      <c r="I5" t="s">
        <v>358</v>
      </c>
      <c r="J5" t="s">
        <v>359</v>
      </c>
    </row>
    <row r="6" spans="1:10" ht="12.75">
      <c r="A6" t="s">
        <v>1845</v>
      </c>
      <c r="C6" t="s">
        <v>661</v>
      </c>
      <c r="D6" t="s">
        <v>1846</v>
      </c>
      <c r="E6">
        <v>1</v>
      </c>
      <c r="F6" t="s">
        <v>354</v>
      </c>
      <c r="G6" t="s">
        <v>1840</v>
      </c>
      <c r="I6" t="s">
        <v>360</v>
      </c>
      <c r="J6" t="s">
        <v>1847</v>
      </c>
    </row>
    <row r="7" spans="1:7" ht="12.75">
      <c r="A7" t="s">
        <v>1848</v>
      </c>
      <c r="C7" t="s">
        <v>663</v>
      </c>
      <c r="D7" t="s">
        <v>1849</v>
      </c>
      <c r="E7">
        <v>2</v>
      </c>
      <c r="F7" t="s">
        <v>356</v>
      </c>
      <c r="G7" t="s">
        <v>1850</v>
      </c>
    </row>
    <row r="8" spans="1:7" ht="12.75">
      <c r="A8" t="s">
        <v>1494</v>
      </c>
      <c r="C8" t="s">
        <v>665</v>
      </c>
      <c r="D8" t="s">
        <v>1851</v>
      </c>
      <c r="E8">
        <v>3</v>
      </c>
      <c r="F8" t="s">
        <v>356</v>
      </c>
      <c r="G8" t="s">
        <v>1852</v>
      </c>
    </row>
    <row r="9" spans="1:7" ht="12.75">
      <c r="A9" t="s">
        <v>1853</v>
      </c>
      <c r="C9" t="s">
        <v>667</v>
      </c>
      <c r="D9" t="s">
        <v>1854</v>
      </c>
      <c r="E9">
        <v>3</v>
      </c>
      <c r="F9" t="s">
        <v>356</v>
      </c>
      <c r="G9" t="s">
        <v>1855</v>
      </c>
    </row>
    <row r="10" spans="1:7" ht="12.75">
      <c r="A10" t="s">
        <v>1687</v>
      </c>
      <c r="C10" t="s">
        <v>669</v>
      </c>
      <c r="D10" t="s">
        <v>1856</v>
      </c>
      <c r="E10">
        <v>4</v>
      </c>
      <c r="F10" t="s">
        <v>356</v>
      </c>
      <c r="G10" t="s">
        <v>1857</v>
      </c>
    </row>
    <row r="11" spans="1:7" ht="12.75">
      <c r="A11" t="s">
        <v>1689</v>
      </c>
      <c r="C11" t="s">
        <v>671</v>
      </c>
      <c r="D11" t="s">
        <v>1858</v>
      </c>
      <c r="E11">
        <v>4</v>
      </c>
      <c r="F11" t="s">
        <v>352</v>
      </c>
      <c r="G11" t="s">
        <v>1857</v>
      </c>
    </row>
    <row r="12" spans="1:7" ht="12.75">
      <c r="A12" t="s">
        <v>1590</v>
      </c>
      <c r="C12" t="s">
        <v>673</v>
      </c>
      <c r="D12" t="s">
        <v>1859</v>
      </c>
      <c r="E12">
        <v>4</v>
      </c>
      <c r="F12" t="s">
        <v>352</v>
      </c>
      <c r="G12" t="s">
        <v>1857</v>
      </c>
    </row>
    <row r="13" spans="1:7" ht="12.75">
      <c r="A13" t="s">
        <v>1698</v>
      </c>
      <c r="C13" t="s">
        <v>675</v>
      </c>
      <c r="D13" t="s">
        <v>1860</v>
      </c>
      <c r="E13">
        <v>4</v>
      </c>
      <c r="F13" t="s">
        <v>360</v>
      </c>
      <c r="G13" t="s">
        <v>1857</v>
      </c>
    </row>
    <row r="14" spans="1:7" ht="12.75">
      <c r="A14" t="s">
        <v>1451</v>
      </c>
      <c r="C14" t="s">
        <v>677</v>
      </c>
      <c r="D14" t="s">
        <v>1861</v>
      </c>
      <c r="E14">
        <v>4</v>
      </c>
      <c r="F14" t="s">
        <v>356</v>
      </c>
      <c r="G14" t="s">
        <v>1857</v>
      </c>
    </row>
    <row r="15" spans="1:3" ht="12.75">
      <c r="A15" t="s">
        <v>1453</v>
      </c>
      <c r="C15" t="s">
        <v>679</v>
      </c>
    </row>
    <row r="16" spans="1:3" ht="12.75">
      <c r="A16" t="s">
        <v>1592</v>
      </c>
      <c r="C16" t="s">
        <v>681</v>
      </c>
    </row>
    <row r="17" spans="1:3" ht="12.75">
      <c r="A17" t="s">
        <v>1496</v>
      </c>
      <c r="C17" t="s">
        <v>683</v>
      </c>
    </row>
    <row r="18" spans="1:3" ht="12.75">
      <c r="A18" t="s">
        <v>1594</v>
      </c>
      <c r="C18" t="s">
        <v>685</v>
      </c>
    </row>
    <row r="19" spans="1:3" ht="12.75">
      <c r="A19" t="s">
        <v>1597</v>
      </c>
      <c r="C19" t="s">
        <v>686</v>
      </c>
    </row>
    <row r="20" spans="1:3" ht="12.75">
      <c r="A20" t="s">
        <v>1701</v>
      </c>
      <c r="C20" t="s">
        <v>1862</v>
      </c>
    </row>
    <row r="21" spans="1:3" ht="12.75">
      <c r="A21" t="s">
        <v>1863</v>
      </c>
      <c r="C21" t="s">
        <v>1864</v>
      </c>
    </row>
    <row r="22" spans="1:3" ht="12.75">
      <c r="A22" t="s">
        <v>1865</v>
      </c>
      <c r="C22" t="s">
        <v>1866</v>
      </c>
    </row>
    <row r="23" spans="1:3" ht="12.75">
      <c r="A23" t="s">
        <v>1705</v>
      </c>
      <c r="C23" t="s">
        <v>1867</v>
      </c>
    </row>
    <row r="24" spans="1:3" ht="12.75">
      <c r="A24" t="s">
        <v>1868</v>
      </c>
      <c r="C24" t="s">
        <v>1869</v>
      </c>
    </row>
    <row r="25" spans="1:3" ht="12.75">
      <c r="A25" t="s">
        <v>1707</v>
      </c>
      <c r="C25" t="s">
        <v>1870</v>
      </c>
    </row>
    <row r="26" spans="1:3" ht="12.75">
      <c r="A26" t="s">
        <v>1599</v>
      </c>
      <c r="C26" t="s">
        <v>1871</v>
      </c>
    </row>
    <row r="27" spans="1:3" ht="12.75">
      <c r="A27" t="s">
        <v>1872</v>
      </c>
      <c r="C27" t="s">
        <v>1873</v>
      </c>
    </row>
    <row r="28" ht="12.75">
      <c r="A28" t="s">
        <v>1507</v>
      </c>
    </row>
    <row r="29" ht="12.75">
      <c r="A29" t="s">
        <v>1510</v>
      </c>
    </row>
    <row r="30" ht="12.75">
      <c r="A30" t="s">
        <v>1709</v>
      </c>
    </row>
    <row r="31" ht="12.75">
      <c r="A31" t="s">
        <v>1601</v>
      </c>
    </row>
    <row r="32" ht="12.75">
      <c r="A32" t="s">
        <v>1711</v>
      </c>
    </row>
    <row r="33" ht="12.75">
      <c r="A33" t="s">
        <v>1513</v>
      </c>
    </row>
    <row r="34" ht="12.75">
      <c r="A34" t="s">
        <v>1713</v>
      </c>
    </row>
    <row r="35" ht="12.75">
      <c r="A35" t="s">
        <v>1874</v>
      </c>
    </row>
    <row r="36" ht="12.75">
      <c r="A36" t="s">
        <v>1515</v>
      </c>
    </row>
    <row r="37" ht="12.75">
      <c r="A37" t="s">
        <v>1720</v>
      </c>
    </row>
    <row r="38" ht="12.75">
      <c r="A38" t="s">
        <v>1875</v>
      </c>
    </row>
    <row r="39" ht="12.75">
      <c r="A39" t="s">
        <v>1750</v>
      </c>
    </row>
    <row r="40" ht="12.75">
      <c r="A40" t="s">
        <v>1639</v>
      </c>
    </row>
    <row r="41" ht="12.75">
      <c r="A41" t="s">
        <v>1479</v>
      </c>
    </row>
    <row r="42" ht="12.75">
      <c r="A42" t="s">
        <v>1607</v>
      </c>
    </row>
    <row r="43" ht="12.75">
      <c r="A43" t="s">
        <v>1876</v>
      </c>
    </row>
    <row r="44" ht="12.75">
      <c r="A44" t="s">
        <v>1461</v>
      </c>
    </row>
    <row r="45" ht="12.75">
      <c r="A45" t="s">
        <v>1877</v>
      </c>
    </row>
    <row r="46" ht="12.75">
      <c r="A46" t="s">
        <v>1757</v>
      </c>
    </row>
    <row r="47" ht="12.75">
      <c r="A47" t="s">
        <v>1551</v>
      </c>
    </row>
    <row r="48" ht="12.75">
      <c r="A48" t="s">
        <v>1612</v>
      </c>
    </row>
    <row r="49" ht="12.75">
      <c r="A49" t="s">
        <v>1610</v>
      </c>
    </row>
    <row r="50" ht="12.75">
      <c r="A50" t="s">
        <v>1878</v>
      </c>
    </row>
    <row r="51" ht="12.75">
      <c r="A51" t="s">
        <v>1760</v>
      </c>
    </row>
    <row r="52" ht="12.75">
      <c r="A52" t="s">
        <v>1553</v>
      </c>
    </row>
    <row r="53" ht="12.75">
      <c r="A53" t="s">
        <v>1879</v>
      </c>
    </row>
    <row r="54" ht="12.75">
      <c r="A54" t="s">
        <v>1762</v>
      </c>
    </row>
    <row r="55" ht="12.75">
      <c r="A55" t="s">
        <v>1880</v>
      </c>
    </row>
    <row r="56" ht="12.75">
      <c r="A56" t="s">
        <v>1557</v>
      </c>
    </row>
    <row r="57" ht="12.75">
      <c r="A57" t="s">
        <v>1881</v>
      </c>
    </row>
    <row r="58" ht="12.75">
      <c r="A58" t="s">
        <v>1832</v>
      </c>
    </row>
    <row r="59" ht="12.75">
      <c r="A59" t="s">
        <v>1882</v>
      </c>
    </row>
    <row r="60" ht="12.75">
      <c r="A60" t="s">
        <v>1765</v>
      </c>
    </row>
    <row r="61" ht="12.75">
      <c r="A61" t="s">
        <v>1883</v>
      </c>
    </row>
    <row r="62" ht="12.75">
      <c r="A62" t="s">
        <v>1767</v>
      </c>
    </row>
    <row r="63" ht="12.75">
      <c r="A63" t="s">
        <v>1884</v>
      </c>
    </row>
    <row r="64" ht="12.75">
      <c r="A64" t="s">
        <v>1561</v>
      </c>
    </row>
    <row r="65" ht="12.75">
      <c r="A65" t="s">
        <v>1775</v>
      </c>
    </row>
    <row r="66" ht="12.75">
      <c r="A66" t="s">
        <v>1641</v>
      </c>
    </row>
    <row r="67" ht="12.75">
      <c r="A67" t="s">
        <v>1885</v>
      </c>
    </row>
    <row r="68" ht="12.75">
      <c r="A68" t="s">
        <v>1783</v>
      </c>
    </row>
    <row r="69" ht="12.75">
      <c r="A69" t="s">
        <v>1886</v>
      </c>
    </row>
    <row r="70" ht="12.75">
      <c r="A70" t="s">
        <v>1887</v>
      </c>
    </row>
    <row r="71" ht="12.75">
      <c r="A71" t="s">
        <v>1463</v>
      </c>
    </row>
    <row r="72" ht="12.75">
      <c r="A72" t="s">
        <v>1563</v>
      </c>
    </row>
    <row r="73" ht="12.75">
      <c r="A73" t="s">
        <v>1888</v>
      </c>
    </row>
    <row r="74" ht="12.75">
      <c r="A74" t="s">
        <v>1566</v>
      </c>
    </row>
    <row r="75" ht="12.75">
      <c r="A75" t="s">
        <v>1568</v>
      </c>
    </row>
    <row r="76" ht="12.75">
      <c r="A76" t="s">
        <v>1646</v>
      </c>
    </row>
    <row r="77" ht="12.75">
      <c r="A77" t="s">
        <v>1652</v>
      </c>
    </row>
    <row r="78" ht="12.75">
      <c r="A78" t="s">
        <v>1889</v>
      </c>
    </row>
    <row r="79" ht="12.75">
      <c r="A79" t="s">
        <v>1890</v>
      </c>
    </row>
    <row r="80" ht="12.75">
      <c r="A80" t="s">
        <v>1665</v>
      </c>
    </row>
    <row r="81" ht="12.75">
      <c r="A81" t="s">
        <v>1667</v>
      </c>
    </row>
    <row r="82" ht="12.75">
      <c r="A82" t="s">
        <v>1829</v>
      </c>
    </row>
    <row r="83" ht="12.75">
      <c r="A83" t="s">
        <v>1891</v>
      </c>
    </row>
    <row r="84" ht="12.75">
      <c r="A84" t="s">
        <v>1790</v>
      </c>
    </row>
    <row r="85" ht="12.75">
      <c r="A85" t="s">
        <v>1477</v>
      </c>
    </row>
    <row r="86" ht="12.75">
      <c r="A86" t="s">
        <v>1488</v>
      </c>
    </row>
    <row r="87" ht="12.75">
      <c r="A87" t="s">
        <v>1795</v>
      </c>
    </row>
    <row r="88" ht="12.75">
      <c r="A88" t="s">
        <v>1669</v>
      </c>
    </row>
    <row r="89" ht="12.75">
      <c r="A89" t="s">
        <v>1555</v>
      </c>
    </row>
    <row r="90" ht="12.75">
      <c r="A90" t="s">
        <v>1571</v>
      </c>
    </row>
    <row r="91" ht="12.75">
      <c r="A91" t="s">
        <v>1673</v>
      </c>
    </row>
    <row r="92" ht="12.75">
      <c r="A92" t="s">
        <v>1815</v>
      </c>
    </row>
    <row r="93" ht="12.75">
      <c r="A93" t="s">
        <v>1892</v>
      </c>
    </row>
    <row r="94" ht="12.75">
      <c r="A94" t="s">
        <v>1817</v>
      </c>
    </row>
    <row r="95" ht="12.75">
      <c r="A95" t="s">
        <v>1573</v>
      </c>
    </row>
    <row r="96" ht="12.75">
      <c r="A96" t="s">
        <v>1821</v>
      </c>
    </row>
    <row r="97" ht="12.75">
      <c r="A97" t="s">
        <v>1457</v>
      </c>
    </row>
    <row r="98" ht="12.75">
      <c r="A98" t="s">
        <v>1677</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P30"/>
  <sheetViews>
    <sheetView workbookViewId="0" topLeftCell="A1">
      <selection activeCell="B15" sqref="B15"/>
    </sheetView>
  </sheetViews>
  <sheetFormatPr defaultColWidth="9.140625" defaultRowHeight="12.75"/>
  <cols>
    <col min="1" max="1" width="18.28125" style="316" customWidth="1"/>
    <col min="2" max="2" width="36.8515625" style="316" customWidth="1"/>
    <col min="3" max="3" width="37.57421875" style="316" customWidth="1"/>
    <col min="4" max="4" width="10.140625" style="317" customWidth="1"/>
    <col min="5" max="5" width="37.57421875" style="317" customWidth="1"/>
    <col min="6" max="6" width="36.28125" style="317" customWidth="1"/>
    <col min="7" max="13" width="9.00390625" style="317" customWidth="1"/>
    <col min="14" max="14" width="38.421875" style="317" customWidth="1"/>
    <col min="15" max="16384" width="9.00390625" style="317" customWidth="1"/>
  </cols>
  <sheetData>
    <row r="1" spans="1:16" ht="37.5" customHeight="1">
      <c r="A1" s="318">
        <f>Spolu!C3&amp;", "&amp;Spolu!C6</f>
        <v>0</v>
      </c>
      <c r="B1" s="318"/>
      <c r="C1" s="318"/>
      <c r="N1" s="317">
        <f aca="true" t="shared" si="0" ref="N1:N18">O1&amp;" - "&amp;P1</f>
        <v>0</v>
      </c>
      <c r="O1" s="317" t="s">
        <v>653</v>
      </c>
      <c r="P1" s="317" t="s">
        <v>654</v>
      </c>
    </row>
    <row r="2" spans="14:16" ht="15">
      <c r="N2" s="317">
        <f t="shared" si="0"/>
        <v>0</v>
      </c>
      <c r="O2" s="317" t="s">
        <v>655</v>
      </c>
      <c r="P2" s="317" t="s">
        <v>656</v>
      </c>
    </row>
    <row r="3" spans="5:16" ht="15" customHeight="1">
      <c r="E3" s="319" t="s">
        <v>1893</v>
      </c>
      <c r="F3" s="319"/>
      <c r="N3" s="317">
        <f t="shared" si="0"/>
        <v>0</v>
      </c>
      <c r="O3" s="317" t="s">
        <v>657</v>
      </c>
      <c r="P3" s="317" t="s">
        <v>658</v>
      </c>
    </row>
    <row r="4" spans="5:16" ht="45.75" customHeight="1">
      <c r="E4" s="319"/>
      <c r="F4" s="319"/>
      <c r="N4" s="317">
        <f t="shared" si="0"/>
        <v>0</v>
      </c>
      <c r="O4" s="317" t="s">
        <v>659</v>
      </c>
      <c r="P4" s="317" t="s">
        <v>660</v>
      </c>
    </row>
    <row r="5" spans="3:16" ht="30.75" customHeight="1">
      <c r="C5" s="320" t="s">
        <v>1894</v>
      </c>
      <c r="N5" s="317">
        <f t="shared" si="0"/>
        <v>0</v>
      </c>
      <c r="O5" s="317" t="s">
        <v>661</v>
      </c>
      <c r="P5" s="317" t="s">
        <v>662</v>
      </c>
    </row>
    <row r="6" spans="3:16" ht="15">
      <c r="C6" s="320" t="s">
        <v>1895</v>
      </c>
      <c r="E6" s="321" t="s">
        <v>1896</v>
      </c>
      <c r="F6" s="322"/>
      <c r="N6" s="317">
        <f t="shared" si="0"/>
        <v>0</v>
      </c>
      <c r="O6" s="317" t="s">
        <v>663</v>
      </c>
      <c r="P6" s="317" t="s">
        <v>1897</v>
      </c>
    </row>
    <row r="7" spans="3:16" ht="15">
      <c r="C7" s="320" t="s">
        <v>1898</v>
      </c>
      <c r="E7" s="321" t="s">
        <v>1899</v>
      </c>
      <c r="F7" s="323"/>
      <c r="N7" s="317">
        <f t="shared" si="0"/>
        <v>0</v>
      </c>
      <c r="O7" s="317" t="s">
        <v>665</v>
      </c>
      <c r="P7" s="317" t="s">
        <v>1900</v>
      </c>
    </row>
    <row r="8" spans="3:16" ht="15">
      <c r="C8" s="320" t="s">
        <v>1901</v>
      </c>
      <c r="E8" s="321" t="s">
        <v>1902</v>
      </c>
      <c r="F8" s="324"/>
      <c r="N8" s="317">
        <f t="shared" si="0"/>
        <v>0</v>
      </c>
      <c r="O8" s="317" t="s">
        <v>667</v>
      </c>
      <c r="P8" s="317" t="s">
        <v>668</v>
      </c>
    </row>
    <row r="9" spans="5:16" ht="15">
      <c r="E9" s="321" t="s">
        <v>1903</v>
      </c>
      <c r="F9" s="322"/>
      <c r="N9" s="317">
        <f t="shared" si="0"/>
        <v>0</v>
      </c>
      <c r="O9" s="317" t="s">
        <v>669</v>
      </c>
      <c r="P9" s="317" t="s">
        <v>1904</v>
      </c>
    </row>
    <row r="10" spans="14:16" ht="15">
      <c r="N10" s="317">
        <f t="shared" si="0"/>
        <v>0</v>
      </c>
      <c r="O10" s="317" t="s">
        <v>671</v>
      </c>
      <c r="P10" s="317" t="s">
        <v>672</v>
      </c>
    </row>
    <row r="11" spans="14:16" ht="15">
      <c r="N11" s="317">
        <f t="shared" si="0"/>
        <v>0</v>
      </c>
      <c r="O11" s="317" t="s">
        <v>673</v>
      </c>
      <c r="P11" s="317" t="s">
        <v>674</v>
      </c>
    </row>
    <row r="12" spans="1:16" ht="54.75" customHeight="1">
      <c r="A12" s="325" t="s">
        <v>1905</v>
      </c>
      <c r="B12" s="325"/>
      <c r="C12" s="325"/>
      <c r="D12" s="320"/>
      <c r="E12" s="320"/>
      <c r="F12" s="326"/>
      <c r="G12" s="320"/>
      <c r="N12" s="317">
        <f t="shared" si="0"/>
        <v>0</v>
      </c>
      <c r="O12" s="317" t="s">
        <v>675</v>
      </c>
      <c r="P12" s="317" t="s">
        <v>676</v>
      </c>
    </row>
    <row r="13" spans="6:16" ht="45" customHeight="1">
      <c r="F13" s="326"/>
      <c r="N13" s="317">
        <f t="shared" si="0"/>
        <v>0</v>
      </c>
      <c r="O13" s="317" t="s">
        <v>677</v>
      </c>
      <c r="P13" s="317" t="s">
        <v>1906</v>
      </c>
    </row>
    <row r="14" spans="1:16" ht="45" customHeight="1">
      <c r="A14" s="327">
        <f>"Oznamujeme Vám, že dňa "&amp;TEXT(F6,"dd..mm.yyyy")&amp;" sme poukázali Ministerstvu školstva, vedy, výskumu a športu Slovenskej republiky výnosy z príspevku/dotácie poskytnutého/poskytnutej na úlohy v oblasti športu v roku 2021 v sume "&amp;TEXT(F7,"### ### ###,00")&amp;" eur. Finančné prostriedky vraciame z programu 026 Národný program rozvoja športu v SR."</f>
        <v>0</v>
      </c>
      <c r="B14" s="327"/>
      <c r="C14" s="327"/>
      <c r="F14" s="326"/>
      <c r="N14" s="317">
        <f t="shared" si="0"/>
        <v>0</v>
      </c>
      <c r="O14" s="317" t="s">
        <v>679</v>
      </c>
      <c r="P14" s="317" t="s">
        <v>680</v>
      </c>
    </row>
    <row r="15" spans="1:16" ht="31.5" customHeight="1">
      <c r="A15" s="316" t="s">
        <v>1907</v>
      </c>
      <c r="B15" s="328" t="s">
        <v>1908</v>
      </c>
      <c r="C15" s="328"/>
      <c r="N15" s="317">
        <f t="shared" si="0"/>
        <v>0</v>
      </c>
      <c r="O15" s="317" t="s">
        <v>681</v>
      </c>
      <c r="P15" s="317" t="s">
        <v>1909</v>
      </c>
    </row>
    <row r="16" spans="1:16" ht="15">
      <c r="A16" s="316" t="s">
        <v>1910</v>
      </c>
      <c r="B16" s="329">
        <f>F8</f>
        <v>0</v>
      </c>
      <c r="N16" s="317">
        <f t="shared" si="0"/>
        <v>0</v>
      </c>
      <c r="O16" s="317" t="s">
        <v>683</v>
      </c>
      <c r="P16" s="317" t="s">
        <v>684</v>
      </c>
    </row>
    <row r="17" spans="1:15" ht="15">
      <c r="A17" s="316" t="s">
        <v>1911</v>
      </c>
      <c r="B17" s="330" t="s">
        <v>1912</v>
      </c>
      <c r="C17" s="331">
        <v>31</v>
      </c>
      <c r="E17" s="332" t="s">
        <v>1913</v>
      </c>
      <c r="F17" s="333"/>
      <c r="N17" s="317">
        <f t="shared" si="0"/>
        <v>0</v>
      </c>
      <c r="O17" s="317" t="s">
        <v>685</v>
      </c>
    </row>
    <row r="18" spans="2:15" ht="15">
      <c r="B18" s="334" t="s">
        <v>1914</v>
      </c>
      <c r="C18" s="329">
        <f>Spolu!C4</f>
        <v>0</v>
      </c>
      <c r="E18" s="335" t="s">
        <v>1915</v>
      </c>
      <c r="F18" s="336" t="s">
        <v>1916</v>
      </c>
      <c r="N18" s="317">
        <f t="shared" si="0"/>
        <v>0</v>
      </c>
      <c r="O18" s="317" t="s">
        <v>686</v>
      </c>
    </row>
    <row r="19" spans="5:6" ht="15">
      <c r="E19" s="335" t="s">
        <v>1917</v>
      </c>
      <c r="F19" s="336" t="s">
        <v>1918</v>
      </c>
    </row>
    <row r="20" spans="1:6" ht="15">
      <c r="A20" s="316" t="s">
        <v>713</v>
      </c>
      <c r="B20" s="337">
        <f>F6</f>
        <v>0</v>
      </c>
      <c r="E20" s="338" t="s">
        <v>1919</v>
      </c>
      <c r="F20" s="339" t="s">
        <v>1920</v>
      </c>
    </row>
    <row r="21" spans="2:3" ht="189" customHeight="1">
      <c r="B21" s="340"/>
      <c r="C21" s="341"/>
    </row>
    <row r="22" spans="2:16" ht="39.75" customHeight="1">
      <c r="B22" s="342" t="s">
        <v>1921</v>
      </c>
      <c r="C22" s="342"/>
      <c r="N22" s="317">
        <f aca="true" t="shared" si="1" ref="N22:N26">O22&amp;" - "&amp;P22</f>
        <v>0</v>
      </c>
      <c r="O22" s="317" t="s">
        <v>352</v>
      </c>
      <c r="P22" s="317" t="s">
        <v>353</v>
      </c>
    </row>
    <row r="23" spans="14:16" ht="15">
      <c r="N23" s="317">
        <f t="shared" si="1"/>
        <v>0</v>
      </c>
      <c r="O23" s="317" t="s">
        <v>354</v>
      </c>
      <c r="P23" s="317" t="s">
        <v>355</v>
      </c>
    </row>
    <row r="24" spans="14:16" ht="15">
      <c r="N24" s="317">
        <f t="shared" si="1"/>
        <v>0</v>
      </c>
      <c r="O24" s="317" t="s">
        <v>356</v>
      </c>
      <c r="P24" s="317" t="s">
        <v>357</v>
      </c>
    </row>
    <row r="25" spans="14:16" ht="15">
      <c r="N25" s="317">
        <f t="shared" si="1"/>
        <v>0</v>
      </c>
      <c r="O25" s="317" t="s">
        <v>358</v>
      </c>
      <c r="P25" s="317" t="s">
        <v>359</v>
      </c>
    </row>
    <row r="26" spans="14:16" ht="15">
      <c r="N26" s="317">
        <f t="shared" si="1"/>
        <v>0</v>
      </c>
      <c r="O26" s="317" t="s">
        <v>360</v>
      </c>
      <c r="P26" s="317" t="s">
        <v>361</v>
      </c>
    </row>
    <row r="28" ht="15">
      <c r="N28" s="317" t="s">
        <v>1922</v>
      </c>
    </row>
    <row r="29" ht="15">
      <c r="N29" s="317" t="s">
        <v>1912</v>
      </c>
    </row>
    <row r="30" ht="15">
      <c r="N30" s="317" t="s">
        <v>1923</v>
      </c>
    </row>
  </sheetData>
  <sheetProtection sheet="1" objects="1" scenarios="1" selectLockedCells="1"/>
  <mergeCells count="6">
    <mergeCell ref="A1:C1"/>
    <mergeCell ref="E3:F4"/>
    <mergeCell ref="A12:C12"/>
    <mergeCell ref="A14:C14"/>
    <mergeCell ref="B15:C15"/>
    <mergeCell ref="B22:C22"/>
  </mergeCells>
  <dataValidations count="1">
    <dataValidation type="list" allowBlank="1" showErrorMessage="1" sqref="B15:C15">
      <formula1>'Avízo - výnosy'!$N$22:$N$26</formula1>
      <formula2>0</formula2>
    </dataValidation>
  </dataValidations>
  <printOptions horizontalCentered="1"/>
  <pageMargins left="0.19652777777777777" right="0.19652777777777777" top="0.4722222222222222" bottom="0.4722222222222222" header="0.5118055555555555" footer="0.5118055555555555"/>
  <pageSetup horizontalDpi="300" verticalDpi="300" orientation="portrait" paperSize="9" scale="9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34595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pc2 sl</cp:lastModifiedBy>
  <cp:lastPrinted>2021-03-01T14:02:25Z</cp:lastPrinted>
  <dcterms:created xsi:type="dcterms:W3CDTF">2017-02-20T06:20:12Z</dcterms:created>
  <dcterms:modified xsi:type="dcterms:W3CDTF">2022-01-24T10:54:55Z</dcterms:modified>
  <cp:category/>
  <cp:version/>
  <cp:contentType/>
  <cp:contentStatus/>
  <cp:revision>20</cp:revision>
</cp:coreProperties>
</file>